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co\OneDrive\Área de Trabalho\PMDA 2023\REFORMA UBS CENTRO\"/>
    </mc:Choice>
  </mc:AlternateContent>
  <xr:revisionPtr revIDLastSave="0" documentId="13_ncr:1_{277B1962-CEDD-4626-B748-2A8FBD9011F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lan1" sheetId="1" r:id="rId1"/>
    <sheet name="Plan2" sheetId="2" r:id="rId2"/>
    <sheet name="Plan3" sheetId="3" r:id="rId3"/>
  </sheets>
  <definedNames>
    <definedName name="_xlnm.Print_Area" localSheetId="0">Plan1!$A$1:$S$76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44" i="1" l="1"/>
  <c r="N17" i="1"/>
  <c r="N16" i="1"/>
  <c r="N51" i="1" l="1"/>
  <c r="O51" i="1" s="1"/>
  <c r="S51" i="1" s="1"/>
  <c r="F51" i="1"/>
  <c r="N50" i="1"/>
  <c r="J50" i="1"/>
  <c r="F50" i="1"/>
  <c r="N45" i="1"/>
  <c r="N38" i="1"/>
  <c r="N36" i="1"/>
  <c r="N24" i="1"/>
  <c r="J24" i="1"/>
  <c r="N19" i="1"/>
  <c r="G72" i="1"/>
  <c r="H72" i="1" s="1"/>
  <c r="G73" i="1"/>
  <c r="H73" i="1"/>
  <c r="E7" i="1"/>
  <c r="J44" i="1" l="1"/>
  <c r="J8" i="1"/>
  <c r="N8" i="1"/>
  <c r="J9" i="1"/>
  <c r="N9" i="1"/>
  <c r="J10" i="1"/>
  <c r="N10" i="1"/>
  <c r="J11" i="1"/>
  <c r="N11" i="1"/>
  <c r="J12" i="1"/>
  <c r="N12" i="1"/>
  <c r="J13" i="1"/>
  <c r="N13" i="1"/>
  <c r="J14" i="1"/>
  <c r="N14" i="1"/>
  <c r="J15" i="1"/>
  <c r="N15" i="1"/>
  <c r="J16" i="1"/>
  <c r="J17" i="1"/>
  <c r="J18" i="1"/>
  <c r="N18" i="1"/>
  <c r="J19" i="1"/>
  <c r="J20" i="1"/>
  <c r="N20" i="1"/>
  <c r="J21" i="1"/>
  <c r="N21" i="1"/>
  <c r="J22" i="1"/>
  <c r="N22" i="1"/>
  <c r="J23" i="1"/>
  <c r="N23" i="1"/>
  <c r="J25" i="1"/>
  <c r="N25" i="1"/>
  <c r="J26" i="1"/>
  <c r="N26" i="1"/>
  <c r="J27" i="1"/>
  <c r="N27" i="1"/>
  <c r="J28" i="1"/>
  <c r="N28" i="1"/>
  <c r="J29" i="1"/>
  <c r="N29" i="1"/>
  <c r="J30" i="1"/>
  <c r="N30" i="1"/>
  <c r="J31" i="1"/>
  <c r="N31" i="1"/>
  <c r="J32" i="1"/>
  <c r="N32" i="1"/>
  <c r="J33" i="1"/>
  <c r="N33" i="1"/>
  <c r="J34" i="1"/>
  <c r="N34" i="1"/>
  <c r="J35" i="1"/>
  <c r="N35" i="1"/>
  <c r="J36" i="1"/>
  <c r="J37" i="1"/>
  <c r="N37" i="1"/>
  <c r="J38" i="1"/>
  <c r="J39" i="1"/>
  <c r="N39" i="1"/>
  <c r="J40" i="1"/>
  <c r="N40" i="1"/>
  <c r="J41" i="1"/>
  <c r="N41" i="1"/>
  <c r="J42" i="1"/>
  <c r="N42" i="1"/>
  <c r="J43" i="1"/>
  <c r="N43" i="1"/>
  <c r="J45" i="1"/>
  <c r="J46" i="1"/>
  <c r="N46" i="1"/>
  <c r="J47" i="1"/>
  <c r="N47" i="1"/>
  <c r="J48" i="1"/>
  <c r="N48" i="1"/>
  <c r="J49" i="1"/>
  <c r="N49" i="1"/>
  <c r="N7" i="1"/>
  <c r="J7" i="1"/>
  <c r="O50" i="1" l="1"/>
  <c r="F30" i="1" l="1"/>
  <c r="O30" i="1" s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F34" i="1"/>
  <c r="O34" i="1" s="1"/>
  <c r="F35" i="1"/>
  <c r="F9" i="1"/>
  <c r="F10" i="1"/>
  <c r="O10" i="1" s="1"/>
  <c r="F11" i="1"/>
  <c r="O11" i="1" s="1"/>
  <c r="F12" i="1"/>
  <c r="O12" i="1" s="1"/>
  <c r="F13" i="1"/>
  <c r="F14" i="1"/>
  <c r="F15" i="1"/>
  <c r="O15" i="1" s="1"/>
  <c r="F16" i="1"/>
  <c r="F17" i="1"/>
  <c r="F18" i="1"/>
  <c r="F19" i="1"/>
  <c r="F20" i="1"/>
  <c r="F21" i="1"/>
  <c r="F22" i="1"/>
  <c r="F23" i="1"/>
  <c r="F24" i="1"/>
  <c r="O24" i="1" s="1"/>
  <c r="F25" i="1"/>
  <c r="O25" i="1" s="1"/>
  <c r="F26" i="1"/>
  <c r="O26" i="1" s="1"/>
  <c r="F27" i="1"/>
  <c r="O27" i="1" s="1"/>
  <c r="F28" i="1"/>
  <c r="O28" i="1" s="1"/>
  <c r="F29" i="1"/>
  <c r="O29" i="1" s="1"/>
  <c r="F31" i="1"/>
  <c r="O31" i="1" s="1"/>
  <c r="F32" i="1"/>
  <c r="O32" i="1" s="1"/>
  <c r="F33" i="1"/>
  <c r="O33" i="1" s="1"/>
  <c r="F36" i="1"/>
  <c r="O36" i="1" s="1"/>
  <c r="F37" i="1"/>
  <c r="O37" i="1" s="1"/>
  <c r="F38" i="1"/>
  <c r="O38" i="1" s="1"/>
  <c r="F39" i="1"/>
  <c r="O39" i="1" s="1"/>
  <c r="F40" i="1"/>
  <c r="O40" i="1" s="1"/>
  <c r="F41" i="1"/>
  <c r="F42" i="1"/>
  <c r="O42" i="1" s="1"/>
  <c r="F43" i="1"/>
  <c r="O43" i="1" s="1"/>
  <c r="F44" i="1"/>
  <c r="O44" i="1" s="1"/>
  <c r="F45" i="1"/>
  <c r="O45" i="1" s="1"/>
  <c r="F46" i="1"/>
  <c r="F47" i="1"/>
  <c r="F48" i="1"/>
  <c r="F49" i="1"/>
  <c r="O49" i="1" s="1"/>
  <c r="G57" i="1"/>
  <c r="H57" i="1" s="1"/>
  <c r="G58" i="1"/>
  <c r="H58" i="1" s="1"/>
  <c r="G59" i="1"/>
  <c r="H59" i="1" s="1"/>
  <c r="G60" i="1"/>
  <c r="H60" i="1" s="1"/>
  <c r="G61" i="1"/>
  <c r="H61" i="1" s="1"/>
  <c r="G67" i="1"/>
  <c r="H67" i="1" s="1"/>
  <c r="G68" i="1"/>
  <c r="H68" i="1" s="1"/>
  <c r="G69" i="1"/>
  <c r="H69" i="1" s="1"/>
  <c r="G70" i="1"/>
  <c r="H70" i="1" s="1"/>
  <c r="G71" i="1"/>
  <c r="H71" i="1" s="1"/>
  <c r="G74" i="1"/>
  <c r="H74" i="1" s="1"/>
  <c r="F7" i="1"/>
  <c r="O7" i="1" s="1"/>
  <c r="P7" i="1"/>
  <c r="Q7" i="1"/>
  <c r="F8" i="1"/>
  <c r="O8" i="1" s="1"/>
  <c r="U50" i="1" l="1"/>
  <c r="O52" i="1"/>
  <c r="T53" i="1"/>
  <c r="R31" i="1"/>
  <c r="R43" i="1"/>
  <c r="S43" i="1" s="1"/>
  <c r="R19" i="1"/>
  <c r="S19" i="1" s="1"/>
  <c r="R18" i="1"/>
  <c r="S18" i="1" s="1"/>
  <c r="R42" i="1"/>
  <c r="S42" i="1" s="1"/>
  <c r="R30" i="1"/>
  <c r="R41" i="1"/>
  <c r="R29" i="1"/>
  <c r="R17" i="1"/>
  <c r="S17" i="1" s="1"/>
  <c r="R10" i="1"/>
  <c r="S10" i="1" s="1"/>
  <c r="R28" i="1"/>
  <c r="S28" i="1" s="1"/>
  <c r="R16" i="1"/>
  <c r="S16" i="1" s="1"/>
  <c r="R40" i="1"/>
  <c r="S40" i="1" s="1"/>
  <c r="R15" i="1"/>
  <c r="S15" i="1" s="1"/>
  <c r="R14" i="1"/>
  <c r="R27" i="1"/>
  <c r="R38" i="1"/>
  <c r="S38" i="1" s="1"/>
  <c r="R26" i="1"/>
  <c r="S26" i="1" s="1"/>
  <c r="R39" i="1"/>
  <c r="S39" i="1" s="1"/>
  <c r="R25" i="1"/>
  <c r="R12" i="1"/>
  <c r="S12" i="1" s="1"/>
  <c r="R37" i="1"/>
  <c r="S37" i="1" s="1"/>
  <c r="R24" i="1"/>
  <c r="S24" i="1" s="1"/>
  <c r="R47" i="1"/>
  <c r="S47" i="1" s="1"/>
  <c r="R35" i="1"/>
  <c r="S35" i="1" s="1"/>
  <c r="R23" i="1"/>
  <c r="S23" i="1" s="1"/>
  <c r="R11" i="1"/>
  <c r="S11" i="1" s="1"/>
  <c r="R49" i="1"/>
  <c r="S49" i="1" s="1"/>
  <c r="R46" i="1"/>
  <c r="S46" i="1" s="1"/>
  <c r="R34" i="1"/>
  <c r="S34" i="1" s="1"/>
  <c r="R22" i="1"/>
  <c r="S22" i="1" s="1"/>
  <c r="R48" i="1"/>
  <c r="S48" i="1" s="1"/>
  <c r="R7" i="1"/>
  <c r="S7" i="1" s="1"/>
  <c r="R45" i="1"/>
  <c r="S45" i="1" s="1"/>
  <c r="R33" i="1"/>
  <c r="S33" i="1" s="1"/>
  <c r="R21" i="1"/>
  <c r="S21" i="1" s="1"/>
  <c r="R9" i="1"/>
  <c r="S9" i="1" s="1"/>
  <c r="R13" i="1"/>
  <c r="S13" i="1" s="1"/>
  <c r="R36" i="1"/>
  <c r="S36" i="1" s="1"/>
  <c r="R44" i="1"/>
  <c r="R32" i="1"/>
  <c r="S32" i="1" s="1"/>
  <c r="R20" i="1"/>
  <c r="S20" i="1" s="1"/>
  <c r="R8" i="1"/>
  <c r="S8" i="1" s="1"/>
  <c r="S50" i="1"/>
  <c r="S29" i="1"/>
  <c r="S31" i="1"/>
  <c r="G62" i="1"/>
  <c r="H75" i="1"/>
  <c r="H62" i="1"/>
  <c r="G75" i="1"/>
  <c r="S25" i="1" l="1"/>
  <c r="S27" i="1"/>
  <c r="S14" i="1"/>
  <c r="S44" i="1"/>
  <c r="S41" i="1"/>
  <c r="S30" i="1"/>
  <c r="R52" i="1"/>
  <c r="S52" i="1" l="1"/>
</calcChain>
</file>

<file path=xl/sharedStrings.xml><?xml version="1.0" encoding="utf-8"?>
<sst xmlns="http://schemas.openxmlformats.org/spreadsheetml/2006/main" count="103" uniqueCount="72">
  <si>
    <t>MEMÓRIA DE CÁLCULO PINTURA</t>
  </si>
  <si>
    <t xml:space="preserve">PINTURA PAREDES INTERNAS/EXTERNAS/ TETOS E ESQUADRIAS </t>
  </si>
  <si>
    <t>DEPENDÊNCIAS</t>
  </si>
  <si>
    <t>DIMENSÕES</t>
  </si>
  <si>
    <t xml:space="preserve">TOTAL PAREDES </t>
  </si>
  <si>
    <t>TETO</t>
  </si>
  <si>
    <t>TOTAL PINTURA (PAREDES +TETO)</t>
  </si>
  <si>
    <t>LARG.(M)</t>
  </si>
  <si>
    <t>COMP.(M)</t>
  </si>
  <si>
    <t>P.D.(M)</t>
  </si>
  <si>
    <t>PERÍM. (M)</t>
  </si>
  <si>
    <t>QUANT.</t>
  </si>
  <si>
    <t>L (M)</t>
  </si>
  <si>
    <t>H (M)</t>
  </si>
  <si>
    <t>ÁREA (M²)</t>
  </si>
  <si>
    <t>COMP. (M)</t>
  </si>
  <si>
    <t>CURATIVOS</t>
  </si>
  <si>
    <t>ESTERILIZAÇÃO</t>
  </si>
  <si>
    <t>ALMOXARIFADO</t>
  </si>
  <si>
    <t>ADMINISTRAÇÃO</t>
  </si>
  <si>
    <t>PINTURA EXTERNA</t>
  </si>
  <si>
    <t>TOTAL GERAL PINTURA LÁTEX ACRÍLICA DUAS DEMÃOS</t>
  </si>
  <si>
    <t xml:space="preserve">TIPO </t>
  </si>
  <si>
    <t>UNIDADE BÁSICA DE SAÚDE BAIRRO CENTRO DE DIVISA ALEGRE/MG</t>
  </si>
  <si>
    <t>ESQUADRIAS DE FERRO</t>
  </si>
  <si>
    <t>ESQUADRIAS DE MADEIRA</t>
  </si>
  <si>
    <t>ROUPARIA</t>
  </si>
  <si>
    <t>VESTIÁRIO MASCULINO</t>
  </si>
  <si>
    <t>VESTIÁRIO FEMININO</t>
  </si>
  <si>
    <t>LAVANDERIA</t>
  </si>
  <si>
    <t>LIXO</t>
  </si>
  <si>
    <t>CIRCULAÇÃO 01</t>
  </si>
  <si>
    <t>PASSAGEM PARA A PARTE 02</t>
  </si>
  <si>
    <t>CONSULTÓRIO</t>
  </si>
  <si>
    <t>CONSULTÓRIO ENFERMAGEM</t>
  </si>
  <si>
    <t>CIRCULAÇÃO 02</t>
  </si>
  <si>
    <t>CIRCULAÇÃO 03</t>
  </si>
  <si>
    <t>REUNIÃO</t>
  </si>
  <si>
    <t>ODONTOLOGIA</t>
  </si>
  <si>
    <t>ARQUIVO</t>
  </si>
  <si>
    <t>FARMÁCIA</t>
  </si>
  <si>
    <t>REGISTRO</t>
  </si>
  <si>
    <t>SALA DE ESPERA 01</t>
  </si>
  <si>
    <t>IMUNIZAÇÃO</t>
  </si>
  <si>
    <t>I.S. DEF</t>
  </si>
  <si>
    <t>I.S.</t>
  </si>
  <si>
    <t>DESCONTOS ESQUADRIAS (JANELAS)</t>
  </si>
  <si>
    <t>DESCONTOS ESQUADRIAS (PORTAS)</t>
  </si>
  <si>
    <t>DML</t>
  </si>
  <si>
    <t>ÁREA (M²) X 2,50  (2 faces/marco/alisares)</t>
  </si>
  <si>
    <t xml:space="preserve">ÁREA TOTAL DE PINTURA  (M²) </t>
  </si>
  <si>
    <t>LAVAGEM/DESINFECÇÃO</t>
  </si>
  <si>
    <t>IS</t>
  </si>
  <si>
    <t>PLANTÃO</t>
  </si>
  <si>
    <t>PSICOLOGIA</t>
  </si>
  <si>
    <t>PM 01</t>
  </si>
  <si>
    <t>PM 02</t>
  </si>
  <si>
    <t>PM 03</t>
  </si>
  <si>
    <t>PM 04</t>
  </si>
  <si>
    <t>PM 05</t>
  </si>
  <si>
    <t>PF 01</t>
  </si>
  <si>
    <t>PF 02</t>
  </si>
  <si>
    <t>PF 03</t>
  </si>
  <si>
    <t>PF 04</t>
  </si>
  <si>
    <t>JF 01</t>
  </si>
  <si>
    <t>JF 02</t>
  </si>
  <si>
    <t>JF 03</t>
  </si>
  <si>
    <t>JF 04</t>
  </si>
  <si>
    <t>COZINHA</t>
  </si>
  <si>
    <t>MURO</t>
  </si>
  <si>
    <t xml:space="preserve">LOCAL:  PRAÇA DA LIBERDADE, N° 247, DIVISA ALEGRE - MG          DATA: 24/03/2023 </t>
  </si>
  <si>
    <t>ÁREA (M²) X 2,00 (2 faces/marco)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</si>
</sst>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Continuous" vertical="center" wrapText="1"/>
    </xf>
    <xf numFmtId="4" fontId="1" fillId="0" borderId="0" xfId="0" applyNumberFormat="1" applyFont="1" applyAlignment="1">
      <alignment horizontal="centerContinuous" vertical="center" wrapText="1"/>
    </xf>
    <xf numFmtId="2" fontId="1" fillId="0" borderId="0" xfId="0" applyNumberFormat="1" applyFont="1" applyAlignment="1">
      <alignment horizontal="centerContinuous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4" fontId="1" fillId="0" borderId="0" xfId="0" applyNumberFormat="1" applyFont="1" applyAlignment="1">
      <alignment horizontal="centerContinuous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Continuous" vertical="center"/>
    </xf>
    <xf numFmtId="2" fontId="0" fillId="0" borderId="1" xfId="0" applyNumberFormat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2" fontId="0" fillId="0" borderId="0" xfId="0" applyNumberFormat="1" applyAlignment="1">
      <alignment vertical="center"/>
    </xf>
    <xf numFmtId="2" fontId="1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11" fontId="1" fillId="0" borderId="0" xfId="0" applyNumberFormat="1" applyFont="1" applyAlignment="1">
      <alignment horizontal="centerContinuous" vertical="center"/>
    </xf>
    <xf numFmtId="11" fontId="2" fillId="0" borderId="0" xfId="0" applyNumberFormat="1" applyFont="1" applyAlignment="1">
      <alignment horizontal="left" vertical="center"/>
    </xf>
    <xf numFmtId="2" fontId="2" fillId="0" borderId="0" xfId="0" applyNumberFormat="1" applyFont="1" applyAlignment="1">
      <alignment vertical="center"/>
    </xf>
    <xf numFmtId="11" fontId="2" fillId="0" borderId="0" xfId="0" applyNumberFormat="1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11" fontId="1" fillId="0" borderId="0" xfId="0" applyNumberFormat="1" applyFont="1" applyAlignment="1">
      <alignment vertical="center"/>
    </xf>
    <xf numFmtId="4" fontId="0" fillId="0" borderId="0" xfId="0" applyNumberFormat="1" applyAlignment="1">
      <alignment vertical="center"/>
    </xf>
    <xf numFmtId="0" fontId="1" fillId="0" borderId="6" xfId="0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/>
    </xf>
    <xf numFmtId="2" fontId="1" fillId="3" borderId="8" xfId="0" applyNumberFormat="1" applyFont="1" applyFill="1" applyBorder="1" applyAlignment="1">
      <alignment vertical="center"/>
    </xf>
    <xf numFmtId="2" fontId="0" fillId="0" borderId="8" xfId="0" applyNumberFormat="1" applyBorder="1" applyAlignment="1">
      <alignment vertical="center"/>
    </xf>
    <xf numFmtId="2" fontId="1" fillId="2" borderId="8" xfId="0" applyNumberFormat="1" applyFont="1" applyFill="1" applyBorder="1" applyAlignment="1">
      <alignment vertical="center"/>
    </xf>
    <xf numFmtId="2" fontId="1" fillId="0" borderId="9" xfId="0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2" fontId="0" fillId="4" borderId="0" xfId="0" applyNumberFormat="1" applyFill="1" applyAlignment="1">
      <alignment vertical="center"/>
    </xf>
    <xf numFmtId="0" fontId="0" fillId="4" borderId="0" xfId="0" applyFill="1" applyAlignment="1">
      <alignment vertical="center"/>
    </xf>
    <xf numFmtId="4" fontId="1" fillId="4" borderId="0" xfId="0" applyNumberFormat="1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2" fontId="1" fillId="4" borderId="0" xfId="0" applyNumberFormat="1" applyFont="1" applyFill="1" applyAlignment="1">
      <alignment vertical="center"/>
    </xf>
    <xf numFmtId="2" fontId="2" fillId="0" borderId="1" xfId="0" applyNumberFormat="1" applyFont="1" applyBorder="1" applyAlignment="1">
      <alignment vertical="center"/>
    </xf>
    <xf numFmtId="11" fontId="1" fillId="0" borderId="5" xfId="0" applyNumberFormat="1" applyFont="1" applyBorder="1" applyAlignment="1">
      <alignment horizontal="center" vertical="center"/>
    </xf>
    <xf numFmtId="11" fontId="1" fillId="0" borderId="1" xfId="0" applyNumberFormat="1" applyFont="1" applyBorder="1" applyAlignment="1">
      <alignment horizontal="center" vertical="center"/>
    </xf>
    <xf numFmtId="11" fontId="1" fillId="0" borderId="5" xfId="0" applyNumberFormat="1" applyFont="1" applyBorder="1" applyAlignment="1">
      <alignment horizontal="center" vertical="center" wrapText="1"/>
    </xf>
    <xf numFmtId="11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2" fontId="1" fillId="3" borderId="8" xfId="0" applyNumberFormat="1" applyFont="1" applyFill="1" applyBorder="1" applyAlignment="1">
      <alignment horizontal="center" vertical="center"/>
    </xf>
    <xf numFmtId="2" fontId="1" fillId="3" borderId="9" xfId="0" applyNumberFormat="1" applyFont="1" applyFill="1" applyBorder="1" applyAlignment="1">
      <alignment horizontal="center" vertical="center"/>
    </xf>
    <xf numFmtId="11" fontId="1" fillId="0" borderId="7" xfId="0" applyNumberFormat="1" applyFont="1" applyBorder="1" applyAlignment="1">
      <alignment horizontal="center" vertical="center"/>
    </xf>
    <xf numFmtId="11" fontId="1" fillId="0" borderId="8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2" fontId="1" fillId="0" borderId="13" xfId="0" applyNumberFormat="1" applyFont="1" applyBorder="1" applyAlignment="1">
      <alignment horizontal="center" vertical="center" wrapText="1"/>
    </xf>
    <xf numFmtId="2" fontId="1" fillId="0" borderId="14" xfId="0" applyNumberFormat="1" applyFont="1" applyBorder="1" applyAlignment="1">
      <alignment horizontal="center" vertical="center" wrapText="1"/>
    </xf>
    <xf numFmtId="2" fontId="1" fillId="0" borderId="15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94"/>
  <sheetViews>
    <sheetView showGridLines="0" tabSelected="1" view="pageBreakPreview" topLeftCell="A19" zoomScale="90" zoomScaleNormal="100" zoomScaleSheetLayoutView="90" workbookViewId="0">
      <selection activeCell="O15" sqref="O15"/>
    </sheetView>
  </sheetViews>
  <sheetFormatPr defaultRowHeight="13.2" x14ac:dyDescent="0.25"/>
  <cols>
    <col min="1" max="1" width="8.33203125" style="5" customWidth="1"/>
    <col min="2" max="2" width="15.5546875" style="5" customWidth="1"/>
    <col min="3" max="3" width="10.21875" style="5" customWidth="1"/>
    <col min="4" max="4" width="9.77734375" style="5" customWidth="1"/>
    <col min="5" max="5" width="8.6640625" style="5" customWidth="1"/>
    <col min="6" max="6" width="11.33203125" style="5" customWidth="1"/>
    <col min="7" max="7" width="8" style="5" bestFit="1" customWidth="1"/>
    <col min="8" max="8" width="5.44140625" style="5" bestFit="1" customWidth="1"/>
    <col min="9" max="9" width="5.6640625" style="30" bestFit="1" customWidth="1"/>
    <col min="10" max="10" width="8.44140625" style="30" customWidth="1"/>
    <col min="11" max="11" width="8" style="30" customWidth="1"/>
    <col min="12" max="12" width="5.44140625" style="30" bestFit="1" customWidth="1"/>
    <col min="13" max="13" width="5.6640625" style="30" bestFit="1" customWidth="1"/>
    <col min="14" max="14" width="6" style="30" bestFit="1" customWidth="1"/>
    <col min="15" max="15" width="11.88671875" style="5" customWidth="1"/>
    <col min="16" max="16" width="9.44140625" style="5" bestFit="1" customWidth="1"/>
    <col min="17" max="17" width="7" style="5" bestFit="1" customWidth="1"/>
    <col min="18" max="18" width="10" style="13" bestFit="1" customWidth="1"/>
    <col min="19" max="19" width="18.5546875" style="5" customWidth="1"/>
    <col min="20" max="20" width="10.33203125" style="5" customWidth="1"/>
    <col min="21" max="21" width="11.5546875" style="13" customWidth="1"/>
    <col min="22" max="22" width="6.6640625" style="5" customWidth="1"/>
    <col min="23" max="23" width="6.5546875" style="5" customWidth="1"/>
    <col min="24" max="24" width="10.6640625" style="13" customWidth="1"/>
    <col min="25" max="25" width="18.6640625" style="13" customWidth="1"/>
    <col min="26" max="16384" width="8.88671875" style="5"/>
  </cols>
  <sheetData>
    <row r="1" spans="1:30" ht="27" customHeight="1" x14ac:dyDescent="0.25">
      <c r="A1" s="70" t="s">
        <v>0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2"/>
    </row>
    <row r="2" spans="1:30" x14ac:dyDescent="0.25">
      <c r="A2" s="73" t="s">
        <v>23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2"/>
    </row>
    <row r="3" spans="1:30" x14ac:dyDescent="0.25">
      <c r="A3" s="74" t="s">
        <v>1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6"/>
    </row>
    <row r="4" spans="1:30" s="14" customFormat="1" x14ac:dyDescent="0.25">
      <c r="A4" s="74" t="s">
        <v>70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6"/>
    </row>
    <row r="5" spans="1:30" ht="26.4" x14ac:dyDescent="0.25">
      <c r="A5" s="77" t="s">
        <v>2</v>
      </c>
      <c r="B5" s="78"/>
      <c r="C5" s="61" t="s">
        <v>3</v>
      </c>
      <c r="D5" s="61"/>
      <c r="E5" s="61"/>
      <c r="F5" s="61"/>
      <c r="G5" s="59" t="s">
        <v>46</v>
      </c>
      <c r="H5" s="59"/>
      <c r="I5" s="59"/>
      <c r="J5" s="59"/>
      <c r="K5" s="59" t="s">
        <v>47</v>
      </c>
      <c r="L5" s="59"/>
      <c r="M5" s="59"/>
      <c r="N5" s="59"/>
      <c r="O5" s="1" t="s">
        <v>4</v>
      </c>
      <c r="P5" s="69" t="s">
        <v>5</v>
      </c>
      <c r="Q5" s="69"/>
      <c r="R5" s="69"/>
      <c r="S5" s="31" t="s">
        <v>6</v>
      </c>
      <c r="T5" s="15"/>
      <c r="Y5" s="16"/>
      <c r="Z5" s="16"/>
      <c r="AA5" s="16"/>
      <c r="AB5" s="16"/>
      <c r="AC5" s="16"/>
      <c r="AD5" s="16"/>
    </row>
    <row r="6" spans="1:30" ht="30" customHeight="1" x14ac:dyDescent="0.25">
      <c r="A6" s="77"/>
      <c r="B6" s="78"/>
      <c r="C6" s="1" t="s">
        <v>7</v>
      </c>
      <c r="D6" s="1" t="s">
        <v>8</v>
      </c>
      <c r="E6" s="1" t="s">
        <v>9</v>
      </c>
      <c r="F6" s="1" t="s">
        <v>10</v>
      </c>
      <c r="G6" s="2" t="s">
        <v>11</v>
      </c>
      <c r="H6" s="2" t="s">
        <v>12</v>
      </c>
      <c r="I6" s="3" t="s">
        <v>13</v>
      </c>
      <c r="J6" s="4" t="s">
        <v>14</v>
      </c>
      <c r="K6" s="2" t="s">
        <v>11</v>
      </c>
      <c r="L6" s="2" t="s">
        <v>12</v>
      </c>
      <c r="M6" s="3" t="s">
        <v>13</v>
      </c>
      <c r="N6" s="4" t="s">
        <v>14</v>
      </c>
      <c r="O6" s="4" t="s">
        <v>14</v>
      </c>
      <c r="P6" s="1" t="s">
        <v>7</v>
      </c>
      <c r="Q6" s="1" t="s">
        <v>15</v>
      </c>
      <c r="R6" s="4" t="s">
        <v>14</v>
      </c>
      <c r="S6" s="31" t="s">
        <v>14</v>
      </c>
      <c r="T6" s="6"/>
      <c r="U6" s="5"/>
      <c r="X6" s="5"/>
      <c r="Y6" s="17"/>
      <c r="Z6" s="17"/>
      <c r="AA6" s="15"/>
      <c r="AB6" s="15"/>
      <c r="AC6" s="15"/>
      <c r="AD6" s="15"/>
    </row>
    <row r="7" spans="1:30" s="41" customFormat="1" x14ac:dyDescent="0.25">
      <c r="A7" s="73" t="s">
        <v>38</v>
      </c>
      <c r="B7" s="61"/>
      <c r="C7" s="18">
        <v>5.15</v>
      </c>
      <c r="D7" s="18">
        <v>3.2</v>
      </c>
      <c r="E7" s="18">
        <f>3.3-2.5</f>
        <v>0.79999999999999982</v>
      </c>
      <c r="F7" s="18">
        <f t="shared" ref="F7" si="0">(C7*2)+(D7*2)</f>
        <v>16.700000000000003</v>
      </c>
      <c r="G7" s="18">
        <v>2</v>
      </c>
      <c r="H7" s="18">
        <v>1.6</v>
      </c>
      <c r="I7" s="18">
        <v>1.2</v>
      </c>
      <c r="J7" s="18">
        <f>I7*H7*G7</f>
        <v>3.84</v>
      </c>
      <c r="K7" s="18">
        <v>1</v>
      </c>
      <c r="L7" s="18">
        <v>1.1000000000000001</v>
      </c>
      <c r="M7" s="18">
        <v>2.1</v>
      </c>
      <c r="N7" s="18">
        <f>M7*L7*K7</f>
        <v>2.3100000000000005</v>
      </c>
      <c r="O7" s="19">
        <f>(F7*E7)-(J7+N7)</f>
        <v>7.2099999999999991</v>
      </c>
      <c r="P7" s="18">
        <f t="shared" ref="P7:P49" si="1">C7</f>
        <v>5.15</v>
      </c>
      <c r="Q7" s="18">
        <f t="shared" ref="Q7:Q49" si="2">D7</f>
        <v>3.2</v>
      </c>
      <c r="R7" s="19">
        <f t="shared" ref="R7:R49" si="3">P7*Q7</f>
        <v>16.48</v>
      </c>
      <c r="S7" s="32">
        <f>O7+R7</f>
        <v>23.689999999999998</v>
      </c>
      <c r="T7" s="40"/>
      <c r="Y7" s="42"/>
      <c r="Z7" s="42"/>
      <c r="AA7" s="43"/>
      <c r="AB7" s="43"/>
      <c r="AC7" s="42"/>
      <c r="AD7" s="42"/>
    </row>
    <row r="8" spans="1:30" s="41" customFormat="1" x14ac:dyDescent="0.25">
      <c r="A8" s="73" t="s">
        <v>17</v>
      </c>
      <c r="B8" s="61"/>
      <c r="C8" s="18">
        <v>3.5</v>
      </c>
      <c r="D8" s="18">
        <v>1.6</v>
      </c>
      <c r="E8" s="18">
        <v>3.3</v>
      </c>
      <c r="F8" s="18">
        <f>(C8*2)+(D8*2)</f>
        <v>10.199999999999999</v>
      </c>
      <c r="G8" s="18">
        <v>1</v>
      </c>
      <c r="H8" s="18">
        <v>1.2</v>
      </c>
      <c r="I8" s="18">
        <v>1</v>
      </c>
      <c r="J8" s="18">
        <f t="shared" ref="J8:J49" si="4">I8*H8*G8</f>
        <v>1.2</v>
      </c>
      <c r="K8" s="18">
        <v>1</v>
      </c>
      <c r="L8" s="18">
        <v>0.8</v>
      </c>
      <c r="M8" s="18">
        <v>2.1</v>
      </c>
      <c r="N8" s="18">
        <f t="shared" ref="N8:N49" si="5">M8*L8*K8</f>
        <v>1.6800000000000002</v>
      </c>
      <c r="O8" s="19">
        <f t="shared" ref="O8:O50" si="6">(F8*E8)-(J8+N8)</f>
        <v>30.779999999999998</v>
      </c>
      <c r="P8" s="18">
        <f t="shared" si="1"/>
        <v>3.5</v>
      </c>
      <c r="Q8" s="18">
        <f t="shared" si="2"/>
        <v>1.6</v>
      </c>
      <c r="R8" s="19">
        <f t="shared" si="3"/>
        <v>5.6000000000000005</v>
      </c>
      <c r="S8" s="32">
        <f t="shared" ref="S8:S50" si="7">O8+R8</f>
        <v>36.379999999999995</v>
      </c>
      <c r="T8" s="40"/>
      <c r="Y8" s="40"/>
      <c r="Z8" s="40"/>
      <c r="AB8" s="40"/>
      <c r="AC8" s="40"/>
      <c r="AD8" s="40"/>
    </row>
    <row r="9" spans="1:30" s="41" customFormat="1" x14ac:dyDescent="0.25">
      <c r="A9" s="46" t="s">
        <v>51</v>
      </c>
      <c r="B9" s="47"/>
      <c r="C9" s="18">
        <v>3.5</v>
      </c>
      <c r="D9" s="18">
        <v>1.6</v>
      </c>
      <c r="E9" s="18">
        <v>3.3</v>
      </c>
      <c r="F9" s="18">
        <f t="shared" ref="F9:F49" si="8">(C9*2)+(D9*2)</f>
        <v>10.199999999999999</v>
      </c>
      <c r="G9" s="18">
        <v>1</v>
      </c>
      <c r="H9" s="18">
        <v>1.2</v>
      </c>
      <c r="I9" s="18">
        <v>1</v>
      </c>
      <c r="J9" s="18">
        <f t="shared" si="4"/>
        <v>1.2</v>
      </c>
      <c r="K9" s="18">
        <v>1</v>
      </c>
      <c r="L9" s="18">
        <v>0.8</v>
      </c>
      <c r="M9" s="18">
        <v>2.1</v>
      </c>
      <c r="N9" s="18">
        <f t="shared" si="5"/>
        <v>1.6800000000000002</v>
      </c>
      <c r="O9" s="19">
        <v>0</v>
      </c>
      <c r="P9" s="18">
        <f t="shared" si="1"/>
        <v>3.5</v>
      </c>
      <c r="Q9" s="18">
        <f t="shared" si="2"/>
        <v>1.6</v>
      </c>
      <c r="R9" s="19">
        <f t="shared" si="3"/>
        <v>5.6000000000000005</v>
      </c>
      <c r="S9" s="32">
        <f t="shared" si="7"/>
        <v>5.6000000000000005</v>
      </c>
      <c r="T9" s="40"/>
      <c r="Y9" s="40"/>
      <c r="Z9" s="40"/>
      <c r="AB9" s="40"/>
      <c r="AC9" s="40"/>
      <c r="AD9" s="40"/>
    </row>
    <row r="10" spans="1:30" s="41" customFormat="1" x14ac:dyDescent="0.25">
      <c r="A10" s="46" t="s">
        <v>18</v>
      </c>
      <c r="B10" s="47"/>
      <c r="C10" s="18">
        <v>5</v>
      </c>
      <c r="D10" s="18">
        <v>3.5</v>
      </c>
      <c r="E10" s="18">
        <v>3.3</v>
      </c>
      <c r="F10" s="18">
        <f t="shared" si="8"/>
        <v>17</v>
      </c>
      <c r="G10" s="18">
        <v>2</v>
      </c>
      <c r="H10" s="18">
        <v>1.6</v>
      </c>
      <c r="I10" s="18">
        <v>1.2</v>
      </c>
      <c r="J10" s="18">
        <f t="shared" si="4"/>
        <v>3.84</v>
      </c>
      <c r="K10" s="18">
        <v>1</v>
      </c>
      <c r="L10" s="18">
        <v>1.1000000000000001</v>
      </c>
      <c r="M10" s="18">
        <v>2.1</v>
      </c>
      <c r="N10" s="18">
        <f t="shared" si="5"/>
        <v>2.3100000000000005</v>
      </c>
      <c r="O10" s="19">
        <f t="shared" si="6"/>
        <v>49.949999999999996</v>
      </c>
      <c r="P10" s="18">
        <f t="shared" si="1"/>
        <v>5</v>
      </c>
      <c r="Q10" s="18">
        <f t="shared" si="2"/>
        <v>3.5</v>
      </c>
      <c r="R10" s="19">
        <f t="shared" si="3"/>
        <v>17.5</v>
      </c>
      <c r="S10" s="32">
        <f t="shared" si="7"/>
        <v>67.449999999999989</v>
      </c>
      <c r="T10" s="40"/>
      <c r="Y10" s="40"/>
      <c r="Z10" s="40"/>
      <c r="AB10" s="40"/>
      <c r="AC10" s="40"/>
      <c r="AD10" s="40"/>
    </row>
    <row r="11" spans="1:30" s="41" customFormat="1" x14ac:dyDescent="0.25">
      <c r="A11" s="46" t="s">
        <v>54</v>
      </c>
      <c r="B11" s="47"/>
      <c r="C11" s="18">
        <v>2.2000000000000002</v>
      </c>
      <c r="D11" s="18">
        <v>3.5</v>
      </c>
      <c r="E11" s="18">
        <v>3.3</v>
      </c>
      <c r="F11" s="18">
        <f t="shared" si="8"/>
        <v>11.4</v>
      </c>
      <c r="G11" s="18">
        <v>1</v>
      </c>
      <c r="H11" s="18">
        <v>1.6</v>
      </c>
      <c r="I11" s="18">
        <v>1.2</v>
      </c>
      <c r="J11" s="18">
        <f t="shared" si="4"/>
        <v>1.92</v>
      </c>
      <c r="K11" s="18">
        <v>2</v>
      </c>
      <c r="L11" s="18">
        <v>0.8</v>
      </c>
      <c r="M11" s="18">
        <v>2.1</v>
      </c>
      <c r="N11" s="18">
        <f t="shared" si="5"/>
        <v>3.3600000000000003</v>
      </c>
      <c r="O11" s="19">
        <f t="shared" si="6"/>
        <v>32.339999999999996</v>
      </c>
      <c r="P11" s="18">
        <f t="shared" si="1"/>
        <v>2.2000000000000002</v>
      </c>
      <c r="Q11" s="18">
        <f t="shared" si="2"/>
        <v>3.5</v>
      </c>
      <c r="R11" s="19">
        <f t="shared" si="3"/>
        <v>7.7000000000000011</v>
      </c>
      <c r="S11" s="32">
        <f t="shared" si="7"/>
        <v>40.04</v>
      </c>
      <c r="T11" s="40"/>
      <c r="Y11" s="40"/>
      <c r="Z11" s="40"/>
      <c r="AB11" s="40"/>
      <c r="AC11" s="40"/>
      <c r="AD11" s="40"/>
    </row>
    <row r="12" spans="1:30" s="41" customFormat="1" x14ac:dyDescent="0.25">
      <c r="A12" s="48" t="s">
        <v>26</v>
      </c>
      <c r="B12" s="49"/>
      <c r="C12" s="18">
        <v>0.9</v>
      </c>
      <c r="D12" s="18">
        <v>1.3</v>
      </c>
      <c r="E12" s="18">
        <v>3.3</v>
      </c>
      <c r="F12" s="18">
        <f t="shared" si="8"/>
        <v>4.4000000000000004</v>
      </c>
      <c r="G12" s="18">
        <v>1</v>
      </c>
      <c r="H12" s="18">
        <v>0.8</v>
      </c>
      <c r="I12" s="18">
        <v>1</v>
      </c>
      <c r="J12" s="18">
        <f t="shared" si="4"/>
        <v>0.8</v>
      </c>
      <c r="K12" s="18">
        <v>1</v>
      </c>
      <c r="L12" s="18">
        <v>0.7</v>
      </c>
      <c r="M12" s="18">
        <v>2.1</v>
      </c>
      <c r="N12" s="18">
        <f t="shared" si="5"/>
        <v>1.47</v>
      </c>
      <c r="O12" s="19">
        <f t="shared" si="6"/>
        <v>12.25</v>
      </c>
      <c r="P12" s="18">
        <f t="shared" si="1"/>
        <v>0.9</v>
      </c>
      <c r="Q12" s="18">
        <f t="shared" si="2"/>
        <v>1.3</v>
      </c>
      <c r="R12" s="19">
        <f t="shared" si="3"/>
        <v>1.1700000000000002</v>
      </c>
      <c r="S12" s="32">
        <f t="shared" si="7"/>
        <v>13.42</v>
      </c>
      <c r="T12" s="40"/>
      <c r="Y12" s="40"/>
      <c r="Z12" s="40"/>
      <c r="AB12" s="40"/>
      <c r="AC12" s="40"/>
      <c r="AD12" s="40"/>
    </row>
    <row r="13" spans="1:30" s="41" customFormat="1" x14ac:dyDescent="0.25">
      <c r="A13" s="48" t="s">
        <v>52</v>
      </c>
      <c r="B13" s="49"/>
      <c r="C13" s="18">
        <v>2.4500000000000002</v>
      </c>
      <c r="D13" s="18">
        <v>1.3</v>
      </c>
      <c r="E13" s="18">
        <v>3.3</v>
      </c>
      <c r="F13" s="18">
        <f t="shared" si="8"/>
        <v>7.5</v>
      </c>
      <c r="G13" s="18">
        <v>1</v>
      </c>
      <c r="H13" s="18">
        <v>1.2</v>
      </c>
      <c r="I13" s="18">
        <v>1</v>
      </c>
      <c r="J13" s="18">
        <f t="shared" si="4"/>
        <v>1.2</v>
      </c>
      <c r="K13" s="18">
        <v>1</v>
      </c>
      <c r="L13" s="18">
        <v>0.8</v>
      </c>
      <c r="M13" s="18">
        <v>2.1</v>
      </c>
      <c r="N13" s="18">
        <f t="shared" si="5"/>
        <v>1.6800000000000002</v>
      </c>
      <c r="O13" s="19">
        <v>0</v>
      </c>
      <c r="P13" s="18">
        <f t="shared" si="1"/>
        <v>2.4500000000000002</v>
      </c>
      <c r="Q13" s="18">
        <f t="shared" si="2"/>
        <v>1.3</v>
      </c>
      <c r="R13" s="19">
        <f t="shared" si="3"/>
        <v>3.1850000000000005</v>
      </c>
      <c r="S13" s="32">
        <f t="shared" si="7"/>
        <v>3.1850000000000005</v>
      </c>
      <c r="T13" s="40"/>
      <c r="U13" s="44"/>
      <c r="V13" s="40"/>
      <c r="W13" s="40"/>
      <c r="X13" s="44"/>
      <c r="Y13" s="40"/>
      <c r="Z13" s="40"/>
      <c r="AB13" s="40"/>
      <c r="AC13" s="40"/>
      <c r="AD13" s="40"/>
    </row>
    <row r="14" spans="1:30" s="41" customFormat="1" x14ac:dyDescent="0.25">
      <c r="A14" s="46" t="s">
        <v>53</v>
      </c>
      <c r="B14" s="47"/>
      <c r="C14" s="18">
        <v>2</v>
      </c>
      <c r="D14" s="18">
        <v>3.5</v>
      </c>
      <c r="E14" s="18">
        <v>3.3</v>
      </c>
      <c r="F14" s="18">
        <f t="shared" si="8"/>
        <v>11</v>
      </c>
      <c r="G14" s="18">
        <v>1</v>
      </c>
      <c r="H14" s="18">
        <v>1.2</v>
      </c>
      <c r="I14" s="18">
        <v>1</v>
      </c>
      <c r="J14" s="18">
        <f t="shared" si="4"/>
        <v>1.2</v>
      </c>
      <c r="K14" s="18">
        <v>1</v>
      </c>
      <c r="L14" s="18">
        <v>0.8</v>
      </c>
      <c r="M14" s="18">
        <v>2.1</v>
      </c>
      <c r="N14" s="18">
        <f t="shared" si="5"/>
        <v>1.6800000000000002</v>
      </c>
      <c r="O14" s="19">
        <v>0</v>
      </c>
      <c r="P14" s="18">
        <f t="shared" si="1"/>
        <v>2</v>
      </c>
      <c r="Q14" s="18">
        <f t="shared" si="2"/>
        <v>3.5</v>
      </c>
      <c r="R14" s="19">
        <f t="shared" si="3"/>
        <v>7</v>
      </c>
      <c r="S14" s="32">
        <f t="shared" si="7"/>
        <v>7</v>
      </c>
      <c r="T14" s="40"/>
      <c r="Y14" s="44"/>
    </row>
    <row r="15" spans="1:30" s="41" customFormat="1" x14ac:dyDescent="0.25">
      <c r="A15" s="46" t="s">
        <v>18</v>
      </c>
      <c r="B15" s="47"/>
      <c r="C15" s="18">
        <v>2</v>
      </c>
      <c r="D15" s="18">
        <v>3.5</v>
      </c>
      <c r="E15" s="18">
        <v>3.3</v>
      </c>
      <c r="F15" s="18">
        <f t="shared" si="8"/>
        <v>11</v>
      </c>
      <c r="G15" s="18">
        <v>1</v>
      </c>
      <c r="H15" s="18">
        <v>1.2</v>
      </c>
      <c r="I15" s="18">
        <v>1</v>
      </c>
      <c r="J15" s="18">
        <f t="shared" si="4"/>
        <v>1.2</v>
      </c>
      <c r="K15" s="18">
        <v>1</v>
      </c>
      <c r="L15" s="18">
        <v>0.8</v>
      </c>
      <c r="M15" s="18">
        <v>2.1</v>
      </c>
      <c r="N15" s="18">
        <f t="shared" si="5"/>
        <v>1.6800000000000002</v>
      </c>
      <c r="O15" s="19">
        <f t="shared" si="6"/>
        <v>33.419999999999995</v>
      </c>
      <c r="P15" s="18">
        <f t="shared" si="1"/>
        <v>2</v>
      </c>
      <c r="Q15" s="18">
        <f t="shared" si="2"/>
        <v>3.5</v>
      </c>
      <c r="R15" s="19">
        <f t="shared" si="3"/>
        <v>7</v>
      </c>
      <c r="S15" s="32">
        <f t="shared" si="7"/>
        <v>40.419999999999995</v>
      </c>
      <c r="T15" s="40"/>
      <c r="U15" s="44"/>
      <c r="V15" s="40"/>
      <c r="W15" s="40"/>
      <c r="X15" s="44"/>
      <c r="Y15" s="44"/>
    </row>
    <row r="16" spans="1:30" s="41" customFormat="1" x14ac:dyDescent="0.25">
      <c r="A16" s="46" t="s">
        <v>27</v>
      </c>
      <c r="B16" s="47"/>
      <c r="C16" s="18">
        <v>2.0299999999999998</v>
      </c>
      <c r="D16" s="45">
        <v>3.5</v>
      </c>
      <c r="E16" s="18">
        <v>3.3</v>
      </c>
      <c r="F16" s="18">
        <f t="shared" si="8"/>
        <v>11.059999999999999</v>
      </c>
      <c r="G16" s="18">
        <v>1</v>
      </c>
      <c r="H16" s="18">
        <v>0.8</v>
      </c>
      <c r="I16" s="18">
        <v>1</v>
      </c>
      <c r="J16" s="18">
        <f t="shared" si="4"/>
        <v>0.8</v>
      </c>
      <c r="K16" s="18"/>
      <c r="L16" s="18"/>
      <c r="M16" s="18"/>
      <c r="N16" s="18">
        <f>(1*0.7*2.1)+(2*0.6*2.1)</f>
        <v>3.99</v>
      </c>
      <c r="O16" s="19">
        <v>0</v>
      </c>
      <c r="P16" s="18">
        <f t="shared" si="1"/>
        <v>2.0299999999999998</v>
      </c>
      <c r="Q16" s="18">
        <f t="shared" si="2"/>
        <v>3.5</v>
      </c>
      <c r="R16" s="19">
        <f t="shared" si="3"/>
        <v>7.1049999999999995</v>
      </c>
      <c r="S16" s="32">
        <f t="shared" si="7"/>
        <v>7.1049999999999995</v>
      </c>
      <c r="T16" s="40"/>
      <c r="U16" s="44"/>
      <c r="V16" s="40"/>
      <c r="W16" s="40"/>
      <c r="X16" s="44"/>
      <c r="Y16" s="44"/>
    </row>
    <row r="17" spans="1:25" s="41" customFormat="1" x14ac:dyDescent="0.25">
      <c r="A17" s="46" t="s">
        <v>28</v>
      </c>
      <c r="B17" s="47"/>
      <c r="C17" s="18">
        <v>2</v>
      </c>
      <c r="D17" s="45">
        <v>3.5</v>
      </c>
      <c r="E17" s="18">
        <v>3.3</v>
      </c>
      <c r="F17" s="18">
        <f t="shared" si="8"/>
        <v>11</v>
      </c>
      <c r="G17" s="18">
        <v>1</v>
      </c>
      <c r="H17" s="18">
        <v>0.8</v>
      </c>
      <c r="I17" s="18">
        <v>1</v>
      </c>
      <c r="J17" s="18">
        <f t="shared" si="4"/>
        <v>0.8</v>
      </c>
      <c r="K17" s="18">
        <v>1</v>
      </c>
      <c r="L17" s="18">
        <v>0.7</v>
      </c>
      <c r="M17" s="18">
        <v>2.1</v>
      </c>
      <c r="N17" s="18">
        <f>(1*0.7*2.1)+(2*0.6*2.1)</f>
        <v>3.99</v>
      </c>
      <c r="O17" s="19">
        <v>0</v>
      </c>
      <c r="P17" s="18">
        <f t="shared" si="1"/>
        <v>2</v>
      </c>
      <c r="Q17" s="18">
        <f t="shared" si="2"/>
        <v>3.5</v>
      </c>
      <c r="R17" s="19">
        <f t="shared" si="3"/>
        <v>7</v>
      </c>
      <c r="S17" s="32">
        <f t="shared" si="7"/>
        <v>7</v>
      </c>
      <c r="T17" s="40"/>
      <c r="U17" s="44"/>
      <c r="V17" s="40"/>
      <c r="W17" s="40"/>
      <c r="X17" s="44"/>
      <c r="Y17" s="44"/>
    </row>
    <row r="18" spans="1:25" s="41" customFormat="1" x14ac:dyDescent="0.25">
      <c r="A18" s="46" t="s">
        <v>68</v>
      </c>
      <c r="B18" s="47"/>
      <c r="C18" s="18">
        <v>3.5</v>
      </c>
      <c r="D18" s="45">
        <v>3.5</v>
      </c>
      <c r="E18" s="18">
        <v>3.3</v>
      </c>
      <c r="F18" s="18">
        <f t="shared" si="8"/>
        <v>14</v>
      </c>
      <c r="G18" s="18">
        <v>1</v>
      </c>
      <c r="H18" s="18">
        <v>1.8</v>
      </c>
      <c r="I18" s="18">
        <v>1.6</v>
      </c>
      <c r="J18" s="18">
        <f t="shared" si="4"/>
        <v>2.8800000000000003</v>
      </c>
      <c r="K18" s="18">
        <v>1</v>
      </c>
      <c r="L18" s="18">
        <v>1.1000000000000001</v>
      </c>
      <c r="M18" s="18">
        <v>2.1</v>
      </c>
      <c r="N18" s="18">
        <f t="shared" si="5"/>
        <v>2.3100000000000005</v>
      </c>
      <c r="O18" s="19">
        <v>0</v>
      </c>
      <c r="P18" s="18">
        <f t="shared" si="1"/>
        <v>3.5</v>
      </c>
      <c r="Q18" s="18">
        <f t="shared" si="2"/>
        <v>3.5</v>
      </c>
      <c r="R18" s="19">
        <f t="shared" si="3"/>
        <v>12.25</v>
      </c>
      <c r="S18" s="32">
        <f t="shared" si="7"/>
        <v>12.25</v>
      </c>
      <c r="T18" s="40"/>
      <c r="U18" s="44"/>
      <c r="V18" s="40"/>
      <c r="W18" s="40"/>
      <c r="X18" s="44"/>
      <c r="Y18" s="44"/>
    </row>
    <row r="19" spans="1:25" s="41" customFormat="1" x14ac:dyDescent="0.25">
      <c r="A19" s="46" t="s">
        <v>29</v>
      </c>
      <c r="B19" s="47"/>
      <c r="C19" s="18">
        <v>2.4700000000000002</v>
      </c>
      <c r="D19" s="45">
        <v>3.5</v>
      </c>
      <c r="E19" s="18">
        <v>3.3</v>
      </c>
      <c r="F19" s="18">
        <f t="shared" si="8"/>
        <v>11.940000000000001</v>
      </c>
      <c r="G19" s="18">
        <v>1</v>
      </c>
      <c r="H19" s="18">
        <v>1.8</v>
      </c>
      <c r="I19" s="18">
        <v>1.6</v>
      </c>
      <c r="J19" s="18">
        <f t="shared" si="4"/>
        <v>2.8800000000000003</v>
      </c>
      <c r="K19" s="18"/>
      <c r="L19" s="18"/>
      <c r="M19" s="18"/>
      <c r="N19" s="18">
        <f>(0.7*2.1)+(1.1*2.1)</f>
        <v>3.7800000000000002</v>
      </c>
      <c r="O19" s="19">
        <v>0</v>
      </c>
      <c r="P19" s="18">
        <f t="shared" si="1"/>
        <v>2.4700000000000002</v>
      </c>
      <c r="Q19" s="18">
        <f t="shared" si="2"/>
        <v>3.5</v>
      </c>
      <c r="R19" s="19">
        <f t="shared" si="3"/>
        <v>8.6450000000000014</v>
      </c>
      <c r="S19" s="32">
        <f t="shared" si="7"/>
        <v>8.6450000000000014</v>
      </c>
      <c r="T19" s="40"/>
      <c r="U19" s="44"/>
      <c r="V19" s="40"/>
      <c r="W19" s="40"/>
      <c r="X19" s="44"/>
      <c r="Y19" s="44"/>
    </row>
    <row r="20" spans="1:25" s="41" customFormat="1" x14ac:dyDescent="0.25">
      <c r="A20" s="46" t="s">
        <v>48</v>
      </c>
      <c r="B20" s="47"/>
      <c r="C20" s="18">
        <v>2.5</v>
      </c>
      <c r="D20" s="45">
        <v>1.1000000000000001</v>
      </c>
      <c r="E20" s="18">
        <v>3.3</v>
      </c>
      <c r="F20" s="18">
        <f t="shared" si="8"/>
        <v>7.2</v>
      </c>
      <c r="G20" s="18">
        <v>1</v>
      </c>
      <c r="H20" s="18">
        <v>1.2</v>
      </c>
      <c r="I20" s="18">
        <v>1</v>
      </c>
      <c r="J20" s="18">
        <f t="shared" si="4"/>
        <v>1.2</v>
      </c>
      <c r="K20" s="18">
        <v>1</v>
      </c>
      <c r="L20" s="18">
        <v>0.7</v>
      </c>
      <c r="M20" s="18">
        <v>2.1</v>
      </c>
      <c r="N20" s="18">
        <f t="shared" si="5"/>
        <v>1.47</v>
      </c>
      <c r="O20" s="19">
        <v>0</v>
      </c>
      <c r="P20" s="18">
        <f t="shared" si="1"/>
        <v>2.5</v>
      </c>
      <c r="Q20" s="18">
        <f t="shared" si="2"/>
        <v>1.1000000000000001</v>
      </c>
      <c r="R20" s="19">
        <f t="shared" si="3"/>
        <v>2.75</v>
      </c>
      <c r="S20" s="32">
        <f t="shared" si="7"/>
        <v>2.75</v>
      </c>
      <c r="T20" s="40"/>
      <c r="U20" s="44"/>
      <c r="V20" s="40"/>
      <c r="W20" s="40"/>
      <c r="X20" s="44"/>
      <c r="Y20" s="44"/>
    </row>
    <row r="21" spans="1:25" s="41" customFormat="1" x14ac:dyDescent="0.25">
      <c r="A21" s="46" t="s">
        <v>18</v>
      </c>
      <c r="B21" s="47"/>
      <c r="C21" s="18">
        <v>2.5</v>
      </c>
      <c r="D21" s="45">
        <v>2.4</v>
      </c>
      <c r="E21" s="18">
        <v>3.3</v>
      </c>
      <c r="F21" s="18">
        <f t="shared" si="8"/>
        <v>9.8000000000000007</v>
      </c>
      <c r="G21" s="18">
        <v>1</v>
      </c>
      <c r="H21" s="18">
        <v>0.8</v>
      </c>
      <c r="I21" s="18">
        <v>1</v>
      </c>
      <c r="J21" s="18">
        <f t="shared" si="4"/>
        <v>0.8</v>
      </c>
      <c r="K21" s="18">
        <v>1</v>
      </c>
      <c r="L21" s="18">
        <v>0.8</v>
      </c>
      <c r="M21" s="18">
        <v>2.1</v>
      </c>
      <c r="N21" s="18">
        <f t="shared" si="5"/>
        <v>1.6800000000000002</v>
      </c>
      <c r="O21" s="19">
        <v>0</v>
      </c>
      <c r="P21" s="18">
        <f t="shared" si="1"/>
        <v>2.5</v>
      </c>
      <c r="Q21" s="18">
        <f t="shared" si="2"/>
        <v>2.4</v>
      </c>
      <c r="R21" s="19">
        <f t="shared" si="3"/>
        <v>6</v>
      </c>
      <c r="S21" s="32">
        <f t="shared" si="7"/>
        <v>6</v>
      </c>
      <c r="T21" s="40"/>
      <c r="U21" s="44"/>
      <c r="V21" s="40"/>
      <c r="W21" s="40"/>
      <c r="X21" s="44"/>
      <c r="Y21" s="44"/>
    </row>
    <row r="22" spans="1:25" s="41" customFormat="1" x14ac:dyDescent="0.25">
      <c r="A22" s="48" t="s">
        <v>30</v>
      </c>
      <c r="B22" s="49"/>
      <c r="C22" s="18">
        <v>2</v>
      </c>
      <c r="D22" s="45">
        <v>1.85</v>
      </c>
      <c r="E22" s="18">
        <v>3.3</v>
      </c>
      <c r="F22" s="18">
        <f t="shared" si="8"/>
        <v>7.7</v>
      </c>
      <c r="G22" s="18">
        <v>1</v>
      </c>
      <c r="H22" s="18">
        <v>0.8</v>
      </c>
      <c r="I22" s="18">
        <v>1</v>
      </c>
      <c r="J22" s="18">
        <f t="shared" si="4"/>
        <v>0.8</v>
      </c>
      <c r="K22" s="18">
        <v>1</v>
      </c>
      <c r="L22" s="18">
        <v>1</v>
      </c>
      <c r="M22" s="18">
        <v>2.1</v>
      </c>
      <c r="N22" s="18">
        <f t="shared" si="5"/>
        <v>2.1</v>
      </c>
      <c r="O22" s="19">
        <v>0</v>
      </c>
      <c r="P22" s="18">
        <f t="shared" si="1"/>
        <v>2</v>
      </c>
      <c r="Q22" s="18">
        <f t="shared" si="2"/>
        <v>1.85</v>
      </c>
      <c r="R22" s="19">
        <f t="shared" si="3"/>
        <v>3.7</v>
      </c>
      <c r="S22" s="32">
        <f t="shared" si="7"/>
        <v>3.7</v>
      </c>
      <c r="T22" s="40"/>
      <c r="U22" s="44"/>
      <c r="V22" s="40"/>
      <c r="W22" s="40"/>
      <c r="X22" s="44"/>
      <c r="Y22" s="44"/>
    </row>
    <row r="23" spans="1:25" s="41" customFormat="1" x14ac:dyDescent="0.25">
      <c r="A23" s="46" t="s">
        <v>48</v>
      </c>
      <c r="B23" s="47"/>
      <c r="C23" s="18">
        <v>2</v>
      </c>
      <c r="D23" s="18">
        <v>1.5</v>
      </c>
      <c r="E23" s="18">
        <v>3.3</v>
      </c>
      <c r="F23" s="18">
        <f t="shared" si="8"/>
        <v>7</v>
      </c>
      <c r="G23" s="18">
        <v>1</v>
      </c>
      <c r="H23" s="18">
        <v>0.8</v>
      </c>
      <c r="I23" s="18">
        <v>1</v>
      </c>
      <c r="J23" s="18">
        <f t="shared" si="4"/>
        <v>0.8</v>
      </c>
      <c r="K23" s="18">
        <v>1</v>
      </c>
      <c r="L23" s="18">
        <v>1</v>
      </c>
      <c r="M23" s="18">
        <v>2.1</v>
      </c>
      <c r="N23" s="18">
        <f t="shared" si="5"/>
        <v>2.1</v>
      </c>
      <c r="O23" s="19">
        <v>0</v>
      </c>
      <c r="P23" s="18">
        <f t="shared" si="1"/>
        <v>2</v>
      </c>
      <c r="Q23" s="18">
        <f t="shared" si="2"/>
        <v>1.5</v>
      </c>
      <c r="R23" s="19">
        <f t="shared" si="3"/>
        <v>3</v>
      </c>
      <c r="S23" s="32">
        <f t="shared" si="7"/>
        <v>3</v>
      </c>
      <c r="T23" s="40"/>
      <c r="U23" s="44"/>
      <c r="V23" s="40"/>
      <c r="W23" s="40"/>
      <c r="X23" s="44"/>
      <c r="Y23" s="44"/>
    </row>
    <row r="24" spans="1:25" s="41" customFormat="1" x14ac:dyDescent="0.25">
      <c r="A24" s="46" t="s">
        <v>31</v>
      </c>
      <c r="B24" s="47"/>
      <c r="C24" s="18">
        <v>32</v>
      </c>
      <c r="D24" s="18">
        <v>1.5</v>
      </c>
      <c r="E24" s="18">
        <v>3.3</v>
      </c>
      <c r="F24" s="18">
        <f t="shared" si="8"/>
        <v>67</v>
      </c>
      <c r="G24" s="18"/>
      <c r="H24" s="18"/>
      <c r="I24" s="18"/>
      <c r="J24" s="18">
        <f>(12*1.2*1)+(2*0.8*1)</f>
        <v>15.999999999999998</v>
      </c>
      <c r="K24" s="18"/>
      <c r="L24" s="18"/>
      <c r="M24" s="18"/>
      <c r="N24" s="18">
        <f>(1.2*2.1)+(1*2.1)+(6*0.8*2.1)+(4*1.1*2.1)+(3*0.7*2.1)+(2.1*3.3)</f>
        <v>35.28</v>
      </c>
      <c r="O24" s="19">
        <f t="shared" si="6"/>
        <v>169.82</v>
      </c>
      <c r="P24" s="18">
        <f t="shared" si="1"/>
        <v>32</v>
      </c>
      <c r="Q24" s="18">
        <f t="shared" si="2"/>
        <v>1.5</v>
      </c>
      <c r="R24" s="19">
        <f t="shared" si="3"/>
        <v>48</v>
      </c>
      <c r="S24" s="32">
        <f t="shared" si="7"/>
        <v>217.82</v>
      </c>
      <c r="T24" s="40"/>
      <c r="U24" s="44"/>
      <c r="V24" s="40"/>
      <c r="W24" s="40"/>
      <c r="X24" s="44"/>
      <c r="Y24" s="44"/>
    </row>
    <row r="25" spans="1:25" s="41" customFormat="1" ht="30" customHeight="1" x14ac:dyDescent="0.25">
      <c r="A25" s="48" t="s">
        <v>32</v>
      </c>
      <c r="B25" s="49"/>
      <c r="C25" s="18">
        <v>2.5</v>
      </c>
      <c r="D25" s="45">
        <v>4.0999999999999996</v>
      </c>
      <c r="E25" s="18">
        <v>3.3</v>
      </c>
      <c r="F25" s="18">
        <f t="shared" si="8"/>
        <v>13.2</v>
      </c>
      <c r="G25" s="18">
        <v>2</v>
      </c>
      <c r="H25" s="18">
        <v>1.2</v>
      </c>
      <c r="I25" s="18">
        <v>1</v>
      </c>
      <c r="J25" s="18">
        <f t="shared" si="4"/>
        <v>2.4</v>
      </c>
      <c r="K25" s="18">
        <v>2</v>
      </c>
      <c r="L25" s="18">
        <v>2.1</v>
      </c>
      <c r="M25" s="18">
        <v>3.3</v>
      </c>
      <c r="N25" s="18">
        <f t="shared" si="5"/>
        <v>13.86</v>
      </c>
      <c r="O25" s="19">
        <f t="shared" si="6"/>
        <v>27.299999999999997</v>
      </c>
      <c r="P25" s="18">
        <f t="shared" si="1"/>
        <v>2.5</v>
      </c>
      <c r="Q25" s="18">
        <f t="shared" si="2"/>
        <v>4.0999999999999996</v>
      </c>
      <c r="R25" s="19">
        <f t="shared" si="3"/>
        <v>10.25</v>
      </c>
      <c r="S25" s="32">
        <f t="shared" si="7"/>
        <v>37.549999999999997</v>
      </c>
      <c r="T25" s="40"/>
      <c r="U25" s="44"/>
      <c r="V25" s="40"/>
      <c r="W25" s="40"/>
      <c r="X25" s="44"/>
      <c r="Y25" s="44"/>
    </row>
    <row r="26" spans="1:25" s="41" customFormat="1" x14ac:dyDescent="0.25">
      <c r="A26" s="46" t="s">
        <v>33</v>
      </c>
      <c r="B26" s="47"/>
      <c r="C26" s="18">
        <v>2.75</v>
      </c>
      <c r="D26" s="45">
        <v>3.2</v>
      </c>
      <c r="E26" s="18">
        <v>3.3</v>
      </c>
      <c r="F26" s="18">
        <f t="shared" si="8"/>
        <v>11.9</v>
      </c>
      <c r="G26" s="18">
        <v>1</v>
      </c>
      <c r="H26" s="18">
        <v>1.2</v>
      </c>
      <c r="I26" s="18">
        <v>1</v>
      </c>
      <c r="J26" s="18">
        <f t="shared" si="4"/>
        <v>1.2</v>
      </c>
      <c r="K26" s="18">
        <v>2</v>
      </c>
      <c r="L26" s="18">
        <v>0.8</v>
      </c>
      <c r="M26" s="18">
        <v>2.1</v>
      </c>
      <c r="N26" s="18">
        <f t="shared" si="5"/>
        <v>3.3600000000000003</v>
      </c>
      <c r="O26" s="19">
        <f t="shared" si="6"/>
        <v>34.709999999999994</v>
      </c>
      <c r="P26" s="18">
        <f t="shared" si="1"/>
        <v>2.75</v>
      </c>
      <c r="Q26" s="18">
        <f t="shared" si="2"/>
        <v>3.2</v>
      </c>
      <c r="R26" s="19">
        <f t="shared" si="3"/>
        <v>8.8000000000000007</v>
      </c>
      <c r="S26" s="32">
        <f t="shared" si="7"/>
        <v>43.509999999999991</v>
      </c>
      <c r="T26" s="40"/>
      <c r="U26" s="44"/>
      <c r="V26" s="40"/>
      <c r="W26" s="40"/>
      <c r="X26" s="44"/>
      <c r="Y26" s="44"/>
    </row>
    <row r="27" spans="1:25" s="41" customFormat="1" ht="27.6" customHeight="1" x14ac:dyDescent="0.25">
      <c r="A27" s="48" t="s">
        <v>34</v>
      </c>
      <c r="B27" s="49"/>
      <c r="C27" s="18">
        <v>2.15</v>
      </c>
      <c r="D27" s="45">
        <v>3.2</v>
      </c>
      <c r="E27" s="18">
        <v>3.3</v>
      </c>
      <c r="F27" s="18">
        <f t="shared" si="8"/>
        <v>10.7</v>
      </c>
      <c r="G27" s="18">
        <v>1</v>
      </c>
      <c r="H27" s="18">
        <v>1.2</v>
      </c>
      <c r="I27" s="18">
        <v>1</v>
      </c>
      <c r="J27" s="18">
        <f t="shared" si="4"/>
        <v>1.2</v>
      </c>
      <c r="K27" s="18">
        <v>1</v>
      </c>
      <c r="L27" s="18">
        <v>0.8</v>
      </c>
      <c r="M27" s="18">
        <v>2.1</v>
      </c>
      <c r="N27" s="18">
        <f t="shared" si="5"/>
        <v>1.6800000000000002</v>
      </c>
      <c r="O27" s="19">
        <f t="shared" si="6"/>
        <v>32.429999999999993</v>
      </c>
      <c r="P27" s="18">
        <f t="shared" si="1"/>
        <v>2.15</v>
      </c>
      <c r="Q27" s="18">
        <f t="shared" si="2"/>
        <v>3.2</v>
      </c>
      <c r="R27" s="19">
        <f t="shared" si="3"/>
        <v>6.88</v>
      </c>
      <c r="S27" s="32">
        <f t="shared" si="7"/>
        <v>39.309999999999995</v>
      </c>
      <c r="T27" s="40"/>
      <c r="U27" s="44"/>
      <c r="V27" s="40"/>
      <c r="W27" s="40"/>
      <c r="X27" s="44"/>
      <c r="Y27" s="44"/>
    </row>
    <row r="28" spans="1:25" s="41" customFormat="1" ht="27.6" customHeight="1" x14ac:dyDescent="0.25">
      <c r="A28" s="48" t="s">
        <v>34</v>
      </c>
      <c r="B28" s="49"/>
      <c r="C28" s="18">
        <v>4.45</v>
      </c>
      <c r="D28" s="45">
        <v>3.2</v>
      </c>
      <c r="E28" s="18">
        <v>3.3</v>
      </c>
      <c r="F28" s="18">
        <f t="shared" si="8"/>
        <v>15.3</v>
      </c>
      <c r="G28" s="18">
        <v>1</v>
      </c>
      <c r="H28" s="18">
        <v>1.6</v>
      </c>
      <c r="I28" s="18">
        <v>1.2</v>
      </c>
      <c r="J28" s="18">
        <f t="shared" si="4"/>
        <v>1.92</v>
      </c>
      <c r="K28" s="18">
        <v>1</v>
      </c>
      <c r="L28" s="18">
        <v>0.8</v>
      </c>
      <c r="M28" s="18">
        <v>2.1</v>
      </c>
      <c r="N28" s="18">
        <f t="shared" si="5"/>
        <v>1.6800000000000002</v>
      </c>
      <c r="O28" s="19">
        <f t="shared" si="6"/>
        <v>46.89</v>
      </c>
      <c r="P28" s="18">
        <f t="shared" si="1"/>
        <v>4.45</v>
      </c>
      <c r="Q28" s="18">
        <f t="shared" si="2"/>
        <v>3.2</v>
      </c>
      <c r="R28" s="19">
        <f t="shared" si="3"/>
        <v>14.240000000000002</v>
      </c>
      <c r="S28" s="32">
        <f t="shared" si="7"/>
        <v>61.13</v>
      </c>
      <c r="T28" s="40"/>
      <c r="U28" s="44"/>
      <c r="V28" s="40"/>
      <c r="W28" s="40"/>
      <c r="X28" s="44"/>
      <c r="Y28" s="44"/>
    </row>
    <row r="29" spans="1:25" s="41" customFormat="1" x14ac:dyDescent="0.25">
      <c r="A29" s="46" t="s">
        <v>16</v>
      </c>
      <c r="B29" s="47"/>
      <c r="C29" s="18">
        <v>2.85</v>
      </c>
      <c r="D29" s="45">
        <v>3.2</v>
      </c>
      <c r="E29" s="18">
        <v>3.3</v>
      </c>
      <c r="F29" s="18">
        <f t="shared" si="8"/>
        <v>12.100000000000001</v>
      </c>
      <c r="G29" s="18">
        <v>1</v>
      </c>
      <c r="H29" s="18">
        <v>1.2</v>
      </c>
      <c r="I29" s="18">
        <v>1</v>
      </c>
      <c r="J29" s="18">
        <f t="shared" si="4"/>
        <v>1.2</v>
      </c>
      <c r="K29" s="18">
        <v>1</v>
      </c>
      <c r="L29" s="18">
        <v>0.8</v>
      </c>
      <c r="M29" s="18">
        <v>2.1</v>
      </c>
      <c r="N29" s="18">
        <f t="shared" si="5"/>
        <v>1.6800000000000002</v>
      </c>
      <c r="O29" s="19">
        <f t="shared" si="6"/>
        <v>37.049999999999997</v>
      </c>
      <c r="P29" s="18">
        <f t="shared" si="1"/>
        <v>2.85</v>
      </c>
      <c r="Q29" s="18">
        <f t="shared" si="2"/>
        <v>3.2</v>
      </c>
      <c r="R29" s="19">
        <f t="shared" si="3"/>
        <v>9.120000000000001</v>
      </c>
      <c r="S29" s="32">
        <f t="shared" si="7"/>
        <v>46.17</v>
      </c>
      <c r="T29" s="40"/>
      <c r="U29" s="44"/>
      <c r="V29" s="40"/>
      <c r="W29" s="40"/>
      <c r="X29" s="44"/>
      <c r="Y29" s="44"/>
    </row>
    <row r="30" spans="1:25" s="41" customFormat="1" x14ac:dyDescent="0.25">
      <c r="A30" s="46" t="s">
        <v>35</v>
      </c>
      <c r="B30" s="47"/>
      <c r="C30" s="18">
        <v>2.1</v>
      </c>
      <c r="D30" s="18">
        <v>3.55</v>
      </c>
      <c r="E30" s="18">
        <v>3.3</v>
      </c>
      <c r="F30" s="18">
        <f t="shared" si="8"/>
        <v>11.3</v>
      </c>
      <c r="G30" s="18">
        <v>0</v>
      </c>
      <c r="H30" s="18">
        <v>0</v>
      </c>
      <c r="I30" s="18">
        <v>0</v>
      </c>
      <c r="J30" s="18">
        <f t="shared" si="4"/>
        <v>0</v>
      </c>
      <c r="K30" s="18">
        <v>2</v>
      </c>
      <c r="L30" s="18">
        <v>2.1</v>
      </c>
      <c r="M30" s="18">
        <v>3.3</v>
      </c>
      <c r="N30" s="18">
        <f t="shared" si="5"/>
        <v>13.86</v>
      </c>
      <c r="O30" s="19">
        <f t="shared" si="6"/>
        <v>23.43</v>
      </c>
      <c r="P30" s="18">
        <f t="shared" si="1"/>
        <v>2.1</v>
      </c>
      <c r="Q30" s="18">
        <f t="shared" si="2"/>
        <v>3.55</v>
      </c>
      <c r="R30" s="19">
        <f t="shared" si="3"/>
        <v>7.4550000000000001</v>
      </c>
      <c r="S30" s="32">
        <f t="shared" si="7"/>
        <v>30.884999999999998</v>
      </c>
      <c r="T30" s="40"/>
      <c r="U30" s="44"/>
      <c r="V30" s="40"/>
      <c r="W30" s="40"/>
      <c r="X30" s="44"/>
      <c r="Y30" s="44"/>
    </row>
    <row r="31" spans="1:25" s="41" customFormat="1" ht="15.6" customHeight="1" x14ac:dyDescent="0.25">
      <c r="A31" s="46" t="s">
        <v>37</v>
      </c>
      <c r="B31" s="47"/>
      <c r="C31" s="18">
        <v>4.45</v>
      </c>
      <c r="D31" s="18">
        <v>3.2</v>
      </c>
      <c r="E31" s="18">
        <v>3.3</v>
      </c>
      <c r="F31" s="18">
        <f t="shared" si="8"/>
        <v>15.3</v>
      </c>
      <c r="G31" s="18">
        <v>1</v>
      </c>
      <c r="H31" s="18">
        <v>1.6</v>
      </c>
      <c r="I31" s="18">
        <v>1.2</v>
      </c>
      <c r="J31" s="18">
        <f t="shared" si="4"/>
        <v>1.92</v>
      </c>
      <c r="K31" s="18">
        <v>1</v>
      </c>
      <c r="L31" s="18">
        <v>0.8</v>
      </c>
      <c r="M31" s="18">
        <v>2.1</v>
      </c>
      <c r="N31" s="18">
        <f t="shared" si="5"/>
        <v>1.6800000000000002</v>
      </c>
      <c r="O31" s="19">
        <f t="shared" si="6"/>
        <v>46.89</v>
      </c>
      <c r="P31" s="18">
        <f t="shared" si="1"/>
        <v>4.45</v>
      </c>
      <c r="Q31" s="18">
        <f t="shared" si="2"/>
        <v>3.2</v>
      </c>
      <c r="R31" s="19">
        <f t="shared" si="3"/>
        <v>14.240000000000002</v>
      </c>
      <c r="S31" s="32">
        <f t="shared" ref="S31:S41" si="9">O31+R31</f>
        <v>61.13</v>
      </c>
      <c r="T31" s="40"/>
      <c r="U31" s="44"/>
      <c r="V31" s="40"/>
      <c r="W31" s="40"/>
      <c r="X31" s="44"/>
      <c r="Y31" s="44"/>
    </row>
    <row r="32" spans="1:25" s="41" customFormat="1" ht="15.6" customHeight="1" x14ac:dyDescent="0.25">
      <c r="A32" s="46" t="s">
        <v>33</v>
      </c>
      <c r="B32" s="47"/>
      <c r="C32" s="18">
        <v>3.4</v>
      </c>
      <c r="D32" s="18">
        <v>3.55</v>
      </c>
      <c r="E32" s="18">
        <v>3.3</v>
      </c>
      <c r="F32" s="18">
        <f t="shared" si="8"/>
        <v>13.899999999999999</v>
      </c>
      <c r="G32" s="18">
        <v>1</v>
      </c>
      <c r="H32" s="18">
        <v>1.6</v>
      </c>
      <c r="I32" s="18">
        <v>1.2</v>
      </c>
      <c r="J32" s="18">
        <f t="shared" si="4"/>
        <v>1.92</v>
      </c>
      <c r="K32" s="18">
        <v>1</v>
      </c>
      <c r="L32" s="18">
        <v>0.8</v>
      </c>
      <c r="M32" s="18">
        <v>2.1</v>
      </c>
      <c r="N32" s="18">
        <f t="shared" si="5"/>
        <v>1.6800000000000002</v>
      </c>
      <c r="O32" s="19">
        <f t="shared" si="6"/>
        <v>42.269999999999989</v>
      </c>
      <c r="P32" s="18">
        <f t="shared" si="1"/>
        <v>3.4</v>
      </c>
      <c r="Q32" s="18">
        <f t="shared" si="2"/>
        <v>3.55</v>
      </c>
      <c r="R32" s="19">
        <f t="shared" si="3"/>
        <v>12.069999999999999</v>
      </c>
      <c r="S32" s="32">
        <f t="shared" si="9"/>
        <v>54.339999999999989</v>
      </c>
      <c r="T32" s="40"/>
      <c r="U32" s="44"/>
      <c r="V32" s="40"/>
      <c r="W32" s="40"/>
      <c r="X32" s="44"/>
      <c r="Y32" s="44"/>
    </row>
    <row r="33" spans="1:25" s="41" customFormat="1" x14ac:dyDescent="0.25">
      <c r="A33" s="46" t="s">
        <v>39</v>
      </c>
      <c r="B33" s="47"/>
      <c r="C33" s="18">
        <v>1.8</v>
      </c>
      <c r="D33" s="18">
        <v>3.55</v>
      </c>
      <c r="E33" s="18">
        <v>3.3</v>
      </c>
      <c r="F33" s="18">
        <f t="shared" si="8"/>
        <v>10.7</v>
      </c>
      <c r="G33" s="18">
        <v>1</v>
      </c>
      <c r="H33" s="18">
        <v>1.2</v>
      </c>
      <c r="I33" s="18">
        <v>1</v>
      </c>
      <c r="J33" s="18">
        <f t="shared" si="4"/>
        <v>1.2</v>
      </c>
      <c r="K33" s="18">
        <v>1</v>
      </c>
      <c r="L33" s="18">
        <v>0.8</v>
      </c>
      <c r="M33" s="18">
        <v>2.1</v>
      </c>
      <c r="N33" s="18">
        <f t="shared" si="5"/>
        <v>1.6800000000000002</v>
      </c>
      <c r="O33" s="19">
        <f t="shared" si="6"/>
        <v>32.429999999999993</v>
      </c>
      <c r="P33" s="18">
        <f t="shared" si="1"/>
        <v>1.8</v>
      </c>
      <c r="Q33" s="18">
        <f t="shared" si="2"/>
        <v>3.55</v>
      </c>
      <c r="R33" s="19">
        <f t="shared" si="3"/>
        <v>6.39</v>
      </c>
      <c r="S33" s="32">
        <f t="shared" si="9"/>
        <v>38.819999999999993</v>
      </c>
      <c r="T33" s="40"/>
      <c r="U33" s="44"/>
      <c r="V33" s="40"/>
      <c r="W33" s="40"/>
      <c r="X33" s="44"/>
      <c r="Y33" s="44"/>
    </row>
    <row r="34" spans="1:25" s="41" customFormat="1" x14ac:dyDescent="0.25">
      <c r="A34" s="46" t="s">
        <v>19</v>
      </c>
      <c r="B34" s="47"/>
      <c r="C34" s="18">
        <v>3.75</v>
      </c>
      <c r="D34" s="18">
        <v>2.75</v>
      </c>
      <c r="E34" s="18">
        <v>3.3</v>
      </c>
      <c r="F34" s="18">
        <f t="shared" ref="F34:F35" si="10">(C34*2)+(D34*2)</f>
        <v>13</v>
      </c>
      <c r="G34" s="18">
        <v>1</v>
      </c>
      <c r="H34" s="18">
        <v>1.6</v>
      </c>
      <c r="I34" s="18">
        <v>1.2</v>
      </c>
      <c r="J34" s="18">
        <f t="shared" si="4"/>
        <v>1.92</v>
      </c>
      <c r="K34" s="18">
        <v>1</v>
      </c>
      <c r="L34" s="18">
        <v>0.8</v>
      </c>
      <c r="M34" s="18">
        <v>2.1</v>
      </c>
      <c r="N34" s="18">
        <f t="shared" si="5"/>
        <v>1.6800000000000002</v>
      </c>
      <c r="O34" s="19">
        <f t="shared" si="6"/>
        <v>39.299999999999997</v>
      </c>
      <c r="P34" s="18">
        <f t="shared" si="1"/>
        <v>3.75</v>
      </c>
      <c r="Q34" s="18">
        <f t="shared" si="2"/>
        <v>2.75</v>
      </c>
      <c r="R34" s="19">
        <f t="shared" si="3"/>
        <v>10.3125</v>
      </c>
      <c r="S34" s="32">
        <f t="shared" ref="S34:S35" si="11">O34+R34</f>
        <v>49.612499999999997</v>
      </c>
      <c r="T34" s="40"/>
      <c r="U34" s="44"/>
      <c r="V34" s="40"/>
      <c r="W34" s="40"/>
      <c r="X34" s="44"/>
      <c r="Y34" s="44"/>
    </row>
    <row r="35" spans="1:25" s="41" customFormat="1" x14ac:dyDescent="0.25">
      <c r="A35" s="46" t="s">
        <v>45</v>
      </c>
      <c r="B35" s="47"/>
      <c r="C35" s="18">
        <v>1.65</v>
      </c>
      <c r="D35" s="18">
        <v>1.65</v>
      </c>
      <c r="E35" s="18">
        <v>3.3</v>
      </c>
      <c r="F35" s="18">
        <f t="shared" si="10"/>
        <v>6.6</v>
      </c>
      <c r="G35" s="18">
        <v>1</v>
      </c>
      <c r="H35" s="18">
        <v>0.8</v>
      </c>
      <c r="I35" s="18">
        <v>1</v>
      </c>
      <c r="J35" s="18">
        <f t="shared" si="4"/>
        <v>0.8</v>
      </c>
      <c r="K35" s="18">
        <v>1</v>
      </c>
      <c r="L35" s="18">
        <v>0.8</v>
      </c>
      <c r="M35" s="18">
        <v>2.1</v>
      </c>
      <c r="N35" s="18">
        <f t="shared" si="5"/>
        <v>1.6800000000000002</v>
      </c>
      <c r="O35" s="19">
        <v>0</v>
      </c>
      <c r="P35" s="18">
        <f t="shared" si="1"/>
        <v>1.65</v>
      </c>
      <c r="Q35" s="18">
        <f t="shared" si="2"/>
        <v>1.65</v>
      </c>
      <c r="R35" s="19">
        <f t="shared" si="3"/>
        <v>2.7224999999999997</v>
      </c>
      <c r="S35" s="32">
        <f t="shared" si="11"/>
        <v>2.7224999999999997</v>
      </c>
      <c r="T35" s="40"/>
      <c r="U35" s="44"/>
      <c r="V35" s="40"/>
      <c r="W35" s="40"/>
      <c r="X35" s="44"/>
      <c r="Y35" s="44"/>
    </row>
    <row r="36" spans="1:25" s="41" customFormat="1" x14ac:dyDescent="0.25">
      <c r="A36" s="46" t="s">
        <v>36</v>
      </c>
      <c r="B36" s="47"/>
      <c r="C36" s="18">
        <v>17.7</v>
      </c>
      <c r="D36" s="18">
        <v>1.65</v>
      </c>
      <c r="E36" s="18">
        <v>3.3</v>
      </c>
      <c r="F36" s="18">
        <f t="shared" si="8"/>
        <v>38.699999999999996</v>
      </c>
      <c r="G36" s="18">
        <v>1</v>
      </c>
      <c r="H36" s="18">
        <v>0.8</v>
      </c>
      <c r="I36" s="18">
        <v>1</v>
      </c>
      <c r="J36" s="18">
        <f t="shared" si="4"/>
        <v>0.8</v>
      </c>
      <c r="K36" s="18"/>
      <c r="L36" s="18"/>
      <c r="M36" s="18"/>
      <c r="N36" s="18">
        <f>(9*0.8*2.1)+(1*1.6*2.1)+(2.1*3.3)</f>
        <v>25.41</v>
      </c>
      <c r="O36" s="19">
        <f t="shared" si="6"/>
        <v>101.49999999999997</v>
      </c>
      <c r="P36" s="18">
        <f t="shared" si="1"/>
        <v>17.7</v>
      </c>
      <c r="Q36" s="18">
        <f t="shared" si="2"/>
        <v>1.65</v>
      </c>
      <c r="R36" s="19">
        <f t="shared" si="3"/>
        <v>29.204999999999998</v>
      </c>
      <c r="S36" s="32">
        <f t="shared" si="9"/>
        <v>130.70499999999998</v>
      </c>
      <c r="T36" s="40"/>
      <c r="U36" s="44"/>
      <c r="V36" s="40"/>
      <c r="W36" s="40"/>
      <c r="X36" s="44"/>
      <c r="Y36" s="44"/>
    </row>
    <row r="37" spans="1:25" s="41" customFormat="1" x14ac:dyDescent="0.25">
      <c r="A37" s="46" t="s">
        <v>36</v>
      </c>
      <c r="B37" s="47"/>
      <c r="C37" s="18">
        <v>5.65</v>
      </c>
      <c r="D37" s="18">
        <v>1.3</v>
      </c>
      <c r="E37" s="18">
        <v>3.3</v>
      </c>
      <c r="F37" s="18">
        <f t="shared" si="8"/>
        <v>13.9</v>
      </c>
      <c r="G37" s="18">
        <v>0</v>
      </c>
      <c r="H37" s="18">
        <v>0</v>
      </c>
      <c r="I37" s="18">
        <v>0</v>
      </c>
      <c r="J37" s="18">
        <f t="shared" si="4"/>
        <v>0</v>
      </c>
      <c r="K37" s="18">
        <v>3</v>
      </c>
      <c r="L37" s="18">
        <v>0.8</v>
      </c>
      <c r="M37" s="18">
        <v>2.1</v>
      </c>
      <c r="N37" s="18">
        <f t="shared" si="5"/>
        <v>5.0400000000000009</v>
      </c>
      <c r="O37" s="19">
        <f t="shared" si="6"/>
        <v>40.83</v>
      </c>
      <c r="P37" s="18">
        <f t="shared" si="1"/>
        <v>5.65</v>
      </c>
      <c r="Q37" s="18">
        <f t="shared" si="2"/>
        <v>1.3</v>
      </c>
      <c r="R37" s="19">
        <f t="shared" si="3"/>
        <v>7.3450000000000006</v>
      </c>
      <c r="S37" s="32">
        <f t="shared" ref="S37:S40" si="12">O37+R37</f>
        <v>48.174999999999997</v>
      </c>
      <c r="T37" s="40"/>
      <c r="U37" s="44"/>
      <c r="V37" s="40"/>
      <c r="W37" s="40"/>
      <c r="X37" s="44"/>
      <c r="Y37" s="44"/>
    </row>
    <row r="38" spans="1:25" s="41" customFormat="1" x14ac:dyDescent="0.25">
      <c r="A38" s="46" t="s">
        <v>36</v>
      </c>
      <c r="B38" s="47"/>
      <c r="C38" s="18">
        <v>3.75</v>
      </c>
      <c r="D38" s="18">
        <v>2.1</v>
      </c>
      <c r="E38" s="18">
        <v>3.3</v>
      </c>
      <c r="F38" s="18">
        <f t="shared" si="8"/>
        <v>11.7</v>
      </c>
      <c r="G38" s="18">
        <v>0</v>
      </c>
      <c r="H38" s="18">
        <v>0</v>
      </c>
      <c r="I38" s="18">
        <v>0</v>
      </c>
      <c r="J38" s="18">
        <f t="shared" si="4"/>
        <v>0</v>
      </c>
      <c r="K38" s="18"/>
      <c r="L38" s="18"/>
      <c r="M38" s="18"/>
      <c r="N38" s="18">
        <f>(1*0.8*2.1)+(1*1.15*2.45)</f>
        <v>4.4975000000000005</v>
      </c>
      <c r="O38" s="19">
        <f t="shared" si="6"/>
        <v>34.11249999999999</v>
      </c>
      <c r="P38" s="18">
        <f t="shared" si="1"/>
        <v>3.75</v>
      </c>
      <c r="Q38" s="18">
        <f t="shared" si="2"/>
        <v>2.1</v>
      </c>
      <c r="R38" s="19">
        <f t="shared" si="3"/>
        <v>7.875</v>
      </c>
      <c r="S38" s="32">
        <f t="shared" si="12"/>
        <v>41.98749999999999</v>
      </c>
      <c r="T38" s="40"/>
      <c r="U38" s="44"/>
      <c r="V38" s="40"/>
      <c r="W38" s="40"/>
      <c r="X38" s="44"/>
      <c r="Y38" s="44"/>
    </row>
    <row r="39" spans="1:25" s="41" customFormat="1" x14ac:dyDescent="0.25">
      <c r="A39" s="46" t="s">
        <v>33</v>
      </c>
      <c r="B39" s="47"/>
      <c r="C39" s="18">
        <v>3.05</v>
      </c>
      <c r="D39" s="18">
        <v>3.1</v>
      </c>
      <c r="E39" s="18">
        <v>3.3</v>
      </c>
      <c r="F39" s="18">
        <f t="shared" si="8"/>
        <v>12.3</v>
      </c>
      <c r="G39" s="18">
        <v>1</v>
      </c>
      <c r="H39" s="18">
        <v>1.2</v>
      </c>
      <c r="I39" s="18">
        <v>1</v>
      </c>
      <c r="J39" s="18">
        <f t="shared" si="4"/>
        <v>1.2</v>
      </c>
      <c r="K39" s="18">
        <v>2</v>
      </c>
      <c r="L39" s="18">
        <v>0.8</v>
      </c>
      <c r="M39" s="18">
        <v>2.1</v>
      </c>
      <c r="N39" s="18">
        <f t="shared" si="5"/>
        <v>3.3600000000000003</v>
      </c>
      <c r="O39" s="19">
        <f t="shared" si="6"/>
        <v>36.03</v>
      </c>
      <c r="P39" s="18">
        <f t="shared" si="1"/>
        <v>3.05</v>
      </c>
      <c r="Q39" s="18">
        <f t="shared" si="2"/>
        <v>3.1</v>
      </c>
      <c r="R39" s="19">
        <f t="shared" si="3"/>
        <v>9.4550000000000001</v>
      </c>
      <c r="S39" s="32">
        <f t="shared" si="12"/>
        <v>45.484999999999999</v>
      </c>
      <c r="T39" s="40"/>
      <c r="U39" s="44"/>
      <c r="V39" s="40"/>
      <c r="W39" s="40"/>
      <c r="X39" s="44"/>
      <c r="Y39" s="44"/>
    </row>
    <row r="40" spans="1:25" s="41" customFormat="1" x14ac:dyDescent="0.25">
      <c r="A40" s="46" t="s">
        <v>48</v>
      </c>
      <c r="B40" s="47"/>
      <c r="C40" s="18">
        <v>1.45</v>
      </c>
      <c r="D40" s="18">
        <v>1.5</v>
      </c>
      <c r="E40" s="18">
        <v>3.3</v>
      </c>
      <c r="F40" s="18">
        <f t="shared" si="8"/>
        <v>5.9</v>
      </c>
      <c r="G40" s="18">
        <v>1</v>
      </c>
      <c r="H40" s="18">
        <v>0.8</v>
      </c>
      <c r="I40" s="18">
        <v>1</v>
      </c>
      <c r="J40" s="18">
        <f t="shared" si="4"/>
        <v>0.8</v>
      </c>
      <c r="K40" s="18">
        <v>1</v>
      </c>
      <c r="L40" s="18">
        <v>0.8</v>
      </c>
      <c r="M40" s="18">
        <v>2.1</v>
      </c>
      <c r="N40" s="18">
        <f t="shared" si="5"/>
        <v>1.6800000000000002</v>
      </c>
      <c r="O40" s="19">
        <f t="shared" si="6"/>
        <v>16.989999999999998</v>
      </c>
      <c r="P40" s="18">
        <f t="shared" si="1"/>
        <v>1.45</v>
      </c>
      <c r="Q40" s="18">
        <f t="shared" si="2"/>
        <v>1.5</v>
      </c>
      <c r="R40" s="19">
        <f t="shared" si="3"/>
        <v>2.1749999999999998</v>
      </c>
      <c r="S40" s="32">
        <f t="shared" si="12"/>
        <v>19.164999999999999</v>
      </c>
      <c r="T40" s="40"/>
      <c r="U40" s="44"/>
      <c r="V40" s="40"/>
      <c r="W40" s="40"/>
      <c r="X40" s="44"/>
      <c r="Y40" s="44"/>
    </row>
    <row r="41" spans="1:25" s="41" customFormat="1" x14ac:dyDescent="0.25">
      <c r="A41" s="46" t="s">
        <v>45</v>
      </c>
      <c r="B41" s="47"/>
      <c r="C41" s="18">
        <v>1.45</v>
      </c>
      <c r="D41" s="18">
        <v>1.45</v>
      </c>
      <c r="E41" s="18">
        <v>3.3</v>
      </c>
      <c r="F41" s="18">
        <f t="shared" si="8"/>
        <v>5.8</v>
      </c>
      <c r="G41" s="18">
        <v>1</v>
      </c>
      <c r="H41" s="18">
        <v>0.8</v>
      </c>
      <c r="I41" s="18">
        <v>1</v>
      </c>
      <c r="J41" s="18">
        <f t="shared" si="4"/>
        <v>0.8</v>
      </c>
      <c r="K41" s="18">
        <v>1</v>
      </c>
      <c r="L41" s="18">
        <v>0.8</v>
      </c>
      <c r="M41" s="18">
        <v>2.1</v>
      </c>
      <c r="N41" s="18">
        <f t="shared" si="5"/>
        <v>1.6800000000000002</v>
      </c>
      <c r="O41" s="19">
        <v>0</v>
      </c>
      <c r="P41" s="18">
        <f t="shared" si="1"/>
        <v>1.45</v>
      </c>
      <c r="Q41" s="18">
        <f t="shared" si="2"/>
        <v>1.45</v>
      </c>
      <c r="R41" s="19">
        <f t="shared" si="3"/>
        <v>2.1025</v>
      </c>
      <c r="S41" s="32">
        <f t="shared" si="9"/>
        <v>2.1025</v>
      </c>
      <c r="T41" s="40"/>
      <c r="U41" s="44"/>
      <c r="V41" s="40"/>
      <c r="W41" s="40"/>
      <c r="X41" s="44"/>
      <c r="Y41" s="44"/>
    </row>
    <row r="42" spans="1:25" s="41" customFormat="1" x14ac:dyDescent="0.25">
      <c r="A42" s="46" t="s">
        <v>40</v>
      </c>
      <c r="B42" s="47"/>
      <c r="C42" s="18">
        <v>2.85</v>
      </c>
      <c r="D42" s="18">
        <v>3.1</v>
      </c>
      <c r="E42" s="18">
        <v>3.3</v>
      </c>
      <c r="F42" s="18">
        <f t="shared" si="8"/>
        <v>11.9</v>
      </c>
      <c r="G42" s="18">
        <v>1</v>
      </c>
      <c r="H42" s="18">
        <v>1.2</v>
      </c>
      <c r="I42" s="18">
        <v>1</v>
      </c>
      <c r="J42" s="18">
        <f t="shared" si="4"/>
        <v>1.2</v>
      </c>
      <c r="K42" s="18">
        <v>1</v>
      </c>
      <c r="L42" s="18">
        <v>0.8</v>
      </c>
      <c r="M42" s="18">
        <v>2.1</v>
      </c>
      <c r="N42" s="18">
        <f t="shared" si="5"/>
        <v>1.6800000000000002</v>
      </c>
      <c r="O42" s="19">
        <f t="shared" si="6"/>
        <v>36.389999999999993</v>
      </c>
      <c r="P42" s="18">
        <f t="shared" si="1"/>
        <v>2.85</v>
      </c>
      <c r="Q42" s="18">
        <f t="shared" si="2"/>
        <v>3.1</v>
      </c>
      <c r="R42" s="19">
        <f t="shared" si="3"/>
        <v>8.8350000000000009</v>
      </c>
      <c r="S42" s="32">
        <f t="shared" ref="S42:S45" si="13">O42+R42</f>
        <v>45.224999999999994</v>
      </c>
      <c r="T42" s="40"/>
      <c r="U42" s="44"/>
      <c r="V42" s="40"/>
      <c r="W42" s="40"/>
      <c r="X42" s="44"/>
      <c r="Y42" s="44"/>
    </row>
    <row r="43" spans="1:25" s="41" customFormat="1" x14ac:dyDescent="0.25">
      <c r="A43" s="46" t="s">
        <v>41</v>
      </c>
      <c r="B43" s="47"/>
      <c r="C43" s="18">
        <v>1.85</v>
      </c>
      <c r="D43" s="18">
        <v>3.1</v>
      </c>
      <c r="E43" s="18">
        <v>3.3</v>
      </c>
      <c r="F43" s="18">
        <f t="shared" si="8"/>
        <v>9.9</v>
      </c>
      <c r="G43" s="18">
        <v>1</v>
      </c>
      <c r="H43" s="18">
        <v>0.8</v>
      </c>
      <c r="I43" s="18">
        <v>1</v>
      </c>
      <c r="J43" s="18">
        <f t="shared" si="4"/>
        <v>0.8</v>
      </c>
      <c r="K43" s="18">
        <v>1</v>
      </c>
      <c r="L43" s="18">
        <v>0.8</v>
      </c>
      <c r="M43" s="18">
        <v>2.1</v>
      </c>
      <c r="N43" s="18">
        <f t="shared" si="5"/>
        <v>1.6800000000000002</v>
      </c>
      <c r="O43" s="19">
        <f t="shared" si="6"/>
        <v>30.19</v>
      </c>
      <c r="P43" s="18">
        <f t="shared" si="1"/>
        <v>1.85</v>
      </c>
      <c r="Q43" s="18">
        <f t="shared" si="2"/>
        <v>3.1</v>
      </c>
      <c r="R43" s="19">
        <f t="shared" si="3"/>
        <v>5.7350000000000003</v>
      </c>
      <c r="S43" s="32">
        <f t="shared" si="13"/>
        <v>35.925000000000004</v>
      </c>
      <c r="T43" s="40"/>
      <c r="U43" s="44"/>
      <c r="V43" s="40"/>
      <c r="W43" s="40"/>
      <c r="X43" s="44"/>
      <c r="Y43" s="44"/>
    </row>
    <row r="44" spans="1:25" s="41" customFormat="1" x14ac:dyDescent="0.25">
      <c r="A44" s="46" t="s">
        <v>42</v>
      </c>
      <c r="B44" s="47"/>
      <c r="C44" s="18">
        <v>9.6</v>
      </c>
      <c r="D44" s="18">
        <v>3.1</v>
      </c>
      <c r="E44" s="18">
        <v>3.3</v>
      </c>
      <c r="F44" s="18">
        <f t="shared" si="8"/>
        <v>25.4</v>
      </c>
      <c r="G44" s="18"/>
      <c r="H44" s="18"/>
      <c r="I44" s="18"/>
      <c r="J44" s="18">
        <f>(2*1.8*1.6)+(1.2*1)</f>
        <v>6.9600000000000009</v>
      </c>
      <c r="K44" s="18"/>
      <c r="L44" s="18"/>
      <c r="M44" s="18"/>
      <c r="N44" s="18">
        <f>(1*1.4*2.1)+(1*1.6*2.1)+(1.05*3.3)</f>
        <v>9.7650000000000006</v>
      </c>
      <c r="O44" s="19">
        <f t="shared" si="6"/>
        <v>67.094999999999999</v>
      </c>
      <c r="P44" s="18">
        <f t="shared" si="1"/>
        <v>9.6</v>
      </c>
      <c r="Q44" s="18">
        <f t="shared" si="2"/>
        <v>3.1</v>
      </c>
      <c r="R44" s="19">
        <f t="shared" si="3"/>
        <v>29.759999999999998</v>
      </c>
      <c r="S44" s="32">
        <f t="shared" si="13"/>
        <v>96.85499999999999</v>
      </c>
      <c r="T44" s="40"/>
      <c r="U44" s="44"/>
      <c r="V44" s="40"/>
      <c r="W44" s="40"/>
      <c r="X44" s="44"/>
      <c r="Y44" s="44"/>
    </row>
    <row r="45" spans="1:25" s="41" customFormat="1" x14ac:dyDescent="0.25">
      <c r="A45" s="46" t="s">
        <v>42</v>
      </c>
      <c r="B45" s="47"/>
      <c r="C45" s="18">
        <v>3.1</v>
      </c>
      <c r="D45" s="18">
        <v>1.05</v>
      </c>
      <c r="E45" s="18">
        <v>3.3</v>
      </c>
      <c r="F45" s="18">
        <f t="shared" si="8"/>
        <v>8.3000000000000007</v>
      </c>
      <c r="G45" s="18">
        <v>0</v>
      </c>
      <c r="H45" s="18">
        <v>0</v>
      </c>
      <c r="I45" s="18">
        <v>0</v>
      </c>
      <c r="J45" s="18">
        <f t="shared" si="4"/>
        <v>0</v>
      </c>
      <c r="K45" s="18"/>
      <c r="L45" s="18"/>
      <c r="M45" s="18"/>
      <c r="N45" s="18">
        <f>(3*0.8*2.1)+(1.05*3.3)</f>
        <v>8.5050000000000008</v>
      </c>
      <c r="O45" s="19">
        <f t="shared" si="6"/>
        <v>18.884999999999998</v>
      </c>
      <c r="P45" s="18">
        <f t="shared" si="1"/>
        <v>3.1</v>
      </c>
      <c r="Q45" s="18">
        <f t="shared" si="2"/>
        <v>1.05</v>
      </c>
      <c r="R45" s="19">
        <f t="shared" si="3"/>
        <v>3.2550000000000003</v>
      </c>
      <c r="S45" s="32">
        <f t="shared" si="13"/>
        <v>22.139999999999997</v>
      </c>
      <c r="T45" s="40"/>
      <c r="U45" s="44"/>
      <c r="V45" s="40"/>
      <c r="W45" s="40"/>
      <c r="X45" s="44"/>
      <c r="Y45" s="44"/>
    </row>
    <row r="46" spans="1:25" s="41" customFormat="1" x14ac:dyDescent="0.25">
      <c r="A46" s="46" t="s">
        <v>45</v>
      </c>
      <c r="B46" s="47"/>
      <c r="C46" s="18">
        <v>1.4</v>
      </c>
      <c r="D46" s="18">
        <v>1.9</v>
      </c>
      <c r="E46" s="18">
        <v>3.3</v>
      </c>
      <c r="F46" s="18">
        <f t="shared" si="8"/>
        <v>6.6</v>
      </c>
      <c r="G46" s="18">
        <v>1</v>
      </c>
      <c r="H46" s="18">
        <v>0.8</v>
      </c>
      <c r="I46" s="18">
        <v>1</v>
      </c>
      <c r="J46" s="18">
        <f t="shared" si="4"/>
        <v>0.8</v>
      </c>
      <c r="K46" s="18">
        <v>1</v>
      </c>
      <c r="L46" s="18">
        <v>0.8</v>
      </c>
      <c r="M46" s="18">
        <v>2.1</v>
      </c>
      <c r="N46" s="18">
        <f t="shared" si="5"/>
        <v>1.6800000000000002</v>
      </c>
      <c r="O46" s="19">
        <v>0</v>
      </c>
      <c r="P46" s="18">
        <f t="shared" si="1"/>
        <v>1.4</v>
      </c>
      <c r="Q46" s="18">
        <f t="shared" si="2"/>
        <v>1.9</v>
      </c>
      <c r="R46" s="19">
        <f t="shared" si="3"/>
        <v>2.6599999999999997</v>
      </c>
      <c r="S46" s="32">
        <f t="shared" ref="S46:S49" si="14">O46+R46</f>
        <v>2.6599999999999997</v>
      </c>
      <c r="T46" s="40"/>
      <c r="U46" s="44"/>
      <c r="V46" s="40"/>
      <c r="W46" s="40"/>
      <c r="X46" s="44"/>
      <c r="Y46" s="44"/>
    </row>
    <row r="47" spans="1:25" s="41" customFormat="1" x14ac:dyDescent="0.25">
      <c r="A47" s="46" t="s">
        <v>45</v>
      </c>
      <c r="B47" s="47"/>
      <c r="C47" s="18">
        <v>1.4</v>
      </c>
      <c r="D47" s="18">
        <v>1.9</v>
      </c>
      <c r="E47" s="18">
        <v>3.3</v>
      </c>
      <c r="F47" s="18">
        <f t="shared" si="8"/>
        <v>6.6</v>
      </c>
      <c r="G47" s="18">
        <v>1</v>
      </c>
      <c r="H47" s="18">
        <v>0.8</v>
      </c>
      <c r="I47" s="18">
        <v>1</v>
      </c>
      <c r="J47" s="18">
        <f t="shared" si="4"/>
        <v>0.8</v>
      </c>
      <c r="K47" s="18">
        <v>1</v>
      </c>
      <c r="L47" s="18">
        <v>0.8</v>
      </c>
      <c r="M47" s="18">
        <v>2.1</v>
      </c>
      <c r="N47" s="18">
        <f t="shared" si="5"/>
        <v>1.6800000000000002</v>
      </c>
      <c r="O47" s="19">
        <v>0</v>
      </c>
      <c r="P47" s="18">
        <f t="shared" si="1"/>
        <v>1.4</v>
      </c>
      <c r="Q47" s="18">
        <f t="shared" si="2"/>
        <v>1.9</v>
      </c>
      <c r="R47" s="19">
        <f t="shared" si="3"/>
        <v>2.6599999999999997</v>
      </c>
      <c r="S47" s="32">
        <f t="shared" si="14"/>
        <v>2.6599999999999997</v>
      </c>
      <c r="T47" s="40"/>
      <c r="U47" s="44"/>
      <c r="V47" s="40"/>
      <c r="W47" s="40"/>
      <c r="X47" s="44"/>
      <c r="Y47" s="44"/>
    </row>
    <row r="48" spans="1:25" s="41" customFormat="1" x14ac:dyDescent="0.25">
      <c r="A48" s="46" t="s">
        <v>44</v>
      </c>
      <c r="B48" s="47"/>
      <c r="C48" s="18">
        <v>1.7</v>
      </c>
      <c r="D48" s="18">
        <v>3.1</v>
      </c>
      <c r="E48" s="18">
        <v>3.3</v>
      </c>
      <c r="F48" s="18">
        <f t="shared" si="8"/>
        <v>9.6</v>
      </c>
      <c r="G48" s="18">
        <v>1</v>
      </c>
      <c r="H48" s="18">
        <v>0.8</v>
      </c>
      <c r="I48" s="18">
        <v>1</v>
      </c>
      <c r="J48" s="18">
        <f t="shared" si="4"/>
        <v>0.8</v>
      </c>
      <c r="K48" s="18">
        <v>1</v>
      </c>
      <c r="L48" s="18">
        <v>0.8</v>
      </c>
      <c r="M48" s="18">
        <v>2.1</v>
      </c>
      <c r="N48" s="18">
        <f t="shared" si="5"/>
        <v>1.6800000000000002</v>
      </c>
      <c r="O48" s="19">
        <v>0</v>
      </c>
      <c r="P48" s="18">
        <f t="shared" si="1"/>
        <v>1.7</v>
      </c>
      <c r="Q48" s="18">
        <f t="shared" si="2"/>
        <v>3.1</v>
      </c>
      <c r="R48" s="19">
        <f t="shared" si="3"/>
        <v>5.27</v>
      </c>
      <c r="S48" s="32">
        <f t="shared" si="14"/>
        <v>5.27</v>
      </c>
      <c r="T48" s="40"/>
      <c r="U48" s="44"/>
      <c r="V48" s="40"/>
      <c r="W48" s="40"/>
      <c r="X48" s="44"/>
      <c r="Y48" s="44"/>
    </row>
    <row r="49" spans="1:25" s="41" customFormat="1" x14ac:dyDescent="0.25">
      <c r="A49" s="46" t="s">
        <v>43</v>
      </c>
      <c r="B49" s="47"/>
      <c r="C49" s="18">
        <v>4.4000000000000004</v>
      </c>
      <c r="D49" s="18">
        <v>3.1</v>
      </c>
      <c r="E49" s="18">
        <v>3.3</v>
      </c>
      <c r="F49" s="18">
        <f t="shared" si="8"/>
        <v>15</v>
      </c>
      <c r="G49" s="18">
        <v>2</v>
      </c>
      <c r="H49" s="18">
        <v>1.2</v>
      </c>
      <c r="I49" s="18">
        <v>1</v>
      </c>
      <c r="J49" s="18">
        <f t="shared" si="4"/>
        <v>2.4</v>
      </c>
      <c r="K49" s="18">
        <v>1</v>
      </c>
      <c r="L49" s="18">
        <v>0.8</v>
      </c>
      <c r="M49" s="18">
        <v>2.1</v>
      </c>
      <c r="N49" s="18">
        <f t="shared" si="5"/>
        <v>1.6800000000000002</v>
      </c>
      <c r="O49" s="19">
        <f t="shared" si="6"/>
        <v>45.42</v>
      </c>
      <c r="P49" s="18">
        <f t="shared" si="1"/>
        <v>4.4000000000000004</v>
      </c>
      <c r="Q49" s="18">
        <f t="shared" si="2"/>
        <v>3.1</v>
      </c>
      <c r="R49" s="19">
        <f t="shared" si="3"/>
        <v>13.640000000000002</v>
      </c>
      <c r="S49" s="32">
        <f t="shared" si="14"/>
        <v>59.06</v>
      </c>
      <c r="T49" s="40"/>
      <c r="U49" s="44"/>
      <c r="V49" s="40"/>
      <c r="W49" s="40"/>
      <c r="X49" s="44"/>
      <c r="Y49" s="44"/>
    </row>
    <row r="50" spans="1:25" x14ac:dyDescent="0.25">
      <c r="A50" s="46" t="s">
        <v>20</v>
      </c>
      <c r="B50" s="47"/>
      <c r="C50" s="18"/>
      <c r="D50" s="18"/>
      <c r="E50" s="18">
        <v>3</v>
      </c>
      <c r="F50" s="18">
        <f>(8.5+11.8+8.5+13+2.5+2.5+13.4+17.91+5.55+5.55+35.71)</f>
        <v>124.91999999999999</v>
      </c>
      <c r="G50" s="18"/>
      <c r="H50" s="18"/>
      <c r="I50" s="18"/>
      <c r="J50" s="18">
        <f>(5*0.8*1)+(24*1.2*1)+(9*1.6*1.2)+(2*1.8*1.6)</f>
        <v>55.839999999999996</v>
      </c>
      <c r="K50" s="18"/>
      <c r="L50" s="18"/>
      <c r="M50" s="18"/>
      <c r="N50" s="18">
        <f>(1*1.15*2.45)+(1*1.2*2.1)+(1*1*2.1)</f>
        <v>7.4375</v>
      </c>
      <c r="O50" s="19">
        <f t="shared" si="6"/>
        <v>311.48250000000002</v>
      </c>
      <c r="P50" s="18"/>
      <c r="Q50" s="18"/>
      <c r="R50" s="19">
        <v>0</v>
      </c>
      <c r="S50" s="32">
        <f t="shared" si="7"/>
        <v>311.48250000000002</v>
      </c>
      <c r="T50" s="20"/>
      <c r="U50" s="21">
        <f>SUM(O7:O49)</f>
        <v>1125.9124999999999</v>
      </c>
      <c r="V50" s="20"/>
      <c r="W50" s="20"/>
      <c r="X50" s="21"/>
      <c r="Y50" s="21"/>
    </row>
    <row r="51" spans="1:25" x14ac:dyDescent="0.25">
      <c r="A51" s="46" t="s">
        <v>69</v>
      </c>
      <c r="B51" s="47"/>
      <c r="C51" s="18"/>
      <c r="D51" s="18"/>
      <c r="E51" s="18">
        <v>3</v>
      </c>
      <c r="F51" s="18">
        <f>(10.75+18.55+46.7+1.96+13.53+2.54+2.63+4.44+10.6+18.25+46.49+1.96+13.53+2.54+2.63+4.44)</f>
        <v>201.54</v>
      </c>
      <c r="G51" s="18"/>
      <c r="H51" s="18"/>
      <c r="I51" s="18"/>
      <c r="J51" s="18"/>
      <c r="K51" s="18"/>
      <c r="L51" s="18"/>
      <c r="M51" s="18"/>
      <c r="N51" s="18">
        <f>(2*1*2.1)+(2*4*3)</f>
        <v>28.2</v>
      </c>
      <c r="O51" s="19">
        <f t="shared" ref="O51" si="15">(F51*E51)-(J51+N51)</f>
        <v>576.41999999999996</v>
      </c>
      <c r="P51" s="18"/>
      <c r="Q51" s="18"/>
      <c r="R51" s="19">
        <v>0</v>
      </c>
      <c r="S51" s="32">
        <f t="shared" ref="S51" si="16">O51+R51</f>
        <v>576.41999999999996</v>
      </c>
      <c r="T51" s="20"/>
      <c r="U51" s="21"/>
      <c r="V51" s="20"/>
      <c r="W51" s="20"/>
      <c r="X51" s="21"/>
      <c r="Y51" s="21"/>
    </row>
    <row r="52" spans="1:25" ht="13.8" thickBot="1" x14ac:dyDescent="0.3">
      <c r="A52" s="54" t="s">
        <v>21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33">
        <f>SUM(O7:O51)</f>
        <v>2013.8150000000001</v>
      </c>
      <c r="P52" s="34"/>
      <c r="Q52" s="34"/>
      <c r="R52" s="35">
        <f>SUM(R7:R50)</f>
        <v>402.1375000000001</v>
      </c>
      <c r="S52" s="36">
        <f>O52+R52</f>
        <v>2415.9525000000003</v>
      </c>
      <c r="T52" s="20"/>
      <c r="U52" s="21"/>
      <c r="V52" s="20"/>
      <c r="W52" s="20"/>
      <c r="X52" s="21"/>
      <c r="Y52" s="21"/>
    </row>
    <row r="53" spans="1:25" x14ac:dyDescent="0.25">
      <c r="I53" s="5"/>
      <c r="J53" s="5"/>
      <c r="K53" s="5"/>
      <c r="L53" s="5"/>
      <c r="M53" s="5"/>
      <c r="N53" s="5"/>
      <c r="T53" s="19">
        <f>SUM(O7:O51)</f>
        <v>2013.8150000000001</v>
      </c>
      <c r="U53" s="21"/>
      <c r="V53" s="20"/>
      <c r="W53" s="20"/>
      <c r="X53" s="21"/>
      <c r="Y53" s="21"/>
    </row>
    <row r="54" spans="1:25" ht="13.8" thickBot="1" x14ac:dyDescent="0.3">
      <c r="A54" s="22"/>
      <c r="B54" s="16"/>
      <c r="C54" s="23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T54" s="20"/>
      <c r="U54" s="21"/>
      <c r="V54" s="20"/>
      <c r="W54" s="20"/>
      <c r="X54" s="21"/>
      <c r="Y54" s="21"/>
    </row>
    <row r="55" spans="1:25" x14ac:dyDescent="0.25">
      <c r="A55" s="24"/>
      <c r="B55" s="7"/>
      <c r="C55" s="66" t="s">
        <v>25</v>
      </c>
      <c r="D55" s="67"/>
      <c r="E55" s="67"/>
      <c r="F55" s="67"/>
      <c r="G55" s="67"/>
      <c r="H55" s="67"/>
      <c r="I55" s="67"/>
      <c r="J55" s="67"/>
      <c r="K55" s="68"/>
      <c r="L55" s="13"/>
      <c r="M55" s="13"/>
      <c r="N55" s="13"/>
      <c r="T55" s="20"/>
      <c r="U55" s="21"/>
      <c r="V55" s="20"/>
      <c r="W55" s="20"/>
      <c r="X55" s="21"/>
      <c r="Y55" s="21"/>
    </row>
    <row r="56" spans="1:25" ht="26.4" customHeight="1" x14ac:dyDescent="0.25">
      <c r="A56" s="22"/>
      <c r="B56" s="20"/>
      <c r="C56" s="37" t="s">
        <v>22</v>
      </c>
      <c r="D56" s="2" t="s">
        <v>11</v>
      </c>
      <c r="E56" s="2" t="s">
        <v>12</v>
      </c>
      <c r="F56" s="3" t="s">
        <v>13</v>
      </c>
      <c r="G56" s="4" t="s">
        <v>14</v>
      </c>
      <c r="H56" s="59" t="s">
        <v>49</v>
      </c>
      <c r="I56" s="59"/>
      <c r="J56" s="59"/>
      <c r="K56" s="60"/>
      <c r="L56" s="11"/>
      <c r="M56" s="11"/>
      <c r="N56" s="11"/>
      <c r="T56" s="20"/>
      <c r="U56" s="21"/>
      <c r="V56" s="20"/>
      <c r="W56" s="20"/>
      <c r="X56" s="21"/>
      <c r="Y56" s="21"/>
    </row>
    <row r="57" spans="1:25" x14ac:dyDescent="0.25">
      <c r="A57" s="23"/>
      <c r="B57" s="20"/>
      <c r="C57" s="38" t="s">
        <v>55</v>
      </c>
      <c r="D57" s="18">
        <v>25</v>
      </c>
      <c r="E57" s="18">
        <v>0.8</v>
      </c>
      <c r="F57" s="18">
        <v>2.1</v>
      </c>
      <c r="G57" s="8">
        <f t="shared" ref="G57:G61" si="17">D57*E57*F57</f>
        <v>42</v>
      </c>
      <c r="H57" s="61">
        <f t="shared" ref="H57:H61" si="18">G57*2.5</f>
        <v>105</v>
      </c>
      <c r="I57" s="61"/>
      <c r="J57" s="61"/>
      <c r="K57" s="62"/>
      <c r="L57" s="17"/>
      <c r="M57" s="17"/>
      <c r="N57" s="17"/>
      <c r="T57" s="20"/>
      <c r="U57" s="21"/>
      <c r="V57" s="20"/>
      <c r="W57" s="20"/>
      <c r="X57" s="21"/>
      <c r="Y57" s="21"/>
    </row>
    <row r="58" spans="1:25" x14ac:dyDescent="0.25">
      <c r="A58" s="7"/>
      <c r="B58" s="20"/>
      <c r="C58" s="38" t="s">
        <v>56</v>
      </c>
      <c r="D58" s="18">
        <v>4</v>
      </c>
      <c r="E58" s="18">
        <v>0.7</v>
      </c>
      <c r="F58" s="18">
        <v>2.1</v>
      </c>
      <c r="G58" s="8">
        <f t="shared" si="17"/>
        <v>5.88</v>
      </c>
      <c r="H58" s="61">
        <f t="shared" si="18"/>
        <v>14.7</v>
      </c>
      <c r="I58" s="61"/>
      <c r="J58" s="61"/>
      <c r="K58" s="62"/>
      <c r="L58" s="17"/>
      <c r="M58" s="17"/>
      <c r="N58" s="17"/>
      <c r="T58" s="20"/>
      <c r="U58" s="21"/>
      <c r="V58" s="20"/>
      <c r="W58" s="20"/>
      <c r="X58" s="21"/>
      <c r="Y58" s="21"/>
    </row>
    <row r="59" spans="1:25" x14ac:dyDescent="0.25">
      <c r="B59" s="20"/>
      <c r="C59" s="38" t="s">
        <v>57</v>
      </c>
      <c r="D59" s="18">
        <v>4</v>
      </c>
      <c r="E59" s="18">
        <v>0.6</v>
      </c>
      <c r="F59" s="18">
        <v>1.8</v>
      </c>
      <c r="G59" s="8">
        <f t="shared" si="17"/>
        <v>4.32</v>
      </c>
      <c r="H59" s="61">
        <f t="shared" si="18"/>
        <v>10.8</v>
      </c>
      <c r="I59" s="61"/>
      <c r="J59" s="61"/>
      <c r="K59" s="62"/>
      <c r="L59" s="17"/>
      <c r="M59" s="17"/>
      <c r="N59" s="17"/>
      <c r="T59" s="20"/>
      <c r="U59" s="21"/>
      <c r="V59" s="20"/>
      <c r="W59" s="20"/>
      <c r="X59" s="21"/>
      <c r="Y59" s="21"/>
    </row>
    <row r="60" spans="1:25" x14ac:dyDescent="0.25">
      <c r="B60" s="20"/>
      <c r="C60" s="38" t="s">
        <v>58</v>
      </c>
      <c r="D60" s="18">
        <v>1</v>
      </c>
      <c r="E60" s="18">
        <v>1</v>
      </c>
      <c r="F60" s="18">
        <v>2.1</v>
      </c>
      <c r="G60" s="8">
        <f t="shared" si="17"/>
        <v>2.1</v>
      </c>
      <c r="H60" s="61">
        <f t="shared" si="18"/>
        <v>5.25</v>
      </c>
      <c r="I60" s="61"/>
      <c r="J60" s="61"/>
      <c r="K60" s="62"/>
      <c r="L60" s="17"/>
      <c r="M60" s="17"/>
      <c r="N60" s="17"/>
      <c r="T60" s="20"/>
      <c r="U60" s="21"/>
      <c r="V60" s="20"/>
      <c r="W60" s="20"/>
      <c r="X60" s="21"/>
      <c r="Y60" s="21"/>
    </row>
    <row r="61" spans="1:25" x14ac:dyDescent="0.25">
      <c r="B61" s="20"/>
      <c r="C61" s="38" t="s">
        <v>59</v>
      </c>
      <c r="D61" s="18">
        <v>4</v>
      </c>
      <c r="E61" s="18">
        <v>1.1000000000000001</v>
      </c>
      <c r="F61" s="18">
        <v>2.1</v>
      </c>
      <c r="G61" s="8">
        <f t="shared" si="17"/>
        <v>9.240000000000002</v>
      </c>
      <c r="H61" s="61">
        <f t="shared" si="18"/>
        <v>23.100000000000005</v>
      </c>
      <c r="I61" s="61"/>
      <c r="J61" s="61"/>
      <c r="K61" s="62"/>
      <c r="L61" s="17"/>
      <c r="M61" s="17"/>
      <c r="N61" s="17"/>
      <c r="T61" s="20"/>
      <c r="U61" s="21"/>
      <c r="V61" s="20"/>
      <c r="W61" s="20"/>
      <c r="X61" s="21"/>
      <c r="Y61" s="21"/>
    </row>
    <row r="62" spans="1:25" ht="13.2" customHeight="1" thickBot="1" x14ac:dyDescent="0.3">
      <c r="B62" s="20"/>
      <c r="C62" s="63" t="s">
        <v>50</v>
      </c>
      <c r="D62" s="64"/>
      <c r="E62" s="64"/>
      <c r="F62" s="65"/>
      <c r="G62" s="39">
        <f>SUM(G57:G61)</f>
        <v>63.540000000000006</v>
      </c>
      <c r="H62" s="52">
        <f>SUM(H57:H61)</f>
        <v>158.85</v>
      </c>
      <c r="I62" s="52"/>
      <c r="J62" s="52"/>
      <c r="K62" s="53"/>
      <c r="L62" s="12"/>
      <c r="M62" s="12"/>
      <c r="N62" s="12"/>
      <c r="T62" s="20"/>
      <c r="U62" s="21"/>
      <c r="V62" s="20"/>
      <c r="W62" s="20"/>
      <c r="X62" s="21"/>
      <c r="Y62" s="21"/>
    </row>
    <row r="63" spans="1:25" x14ac:dyDescent="0.25">
      <c r="B63" s="20"/>
      <c r="C63" s="10"/>
      <c r="D63" s="10"/>
      <c r="E63" s="10"/>
      <c r="F63" s="10"/>
      <c r="G63" s="9"/>
      <c r="H63" s="12"/>
      <c r="I63" s="12"/>
      <c r="J63" s="12"/>
      <c r="K63" s="12"/>
      <c r="L63" s="12"/>
      <c r="M63" s="12"/>
      <c r="N63" s="12"/>
      <c r="T63" s="20"/>
      <c r="U63" s="21"/>
      <c r="V63" s="20"/>
      <c r="W63" s="20"/>
      <c r="X63" s="21"/>
      <c r="Y63" s="21"/>
    </row>
    <row r="64" spans="1:25" ht="27.75" customHeight="1" thickBot="1" x14ac:dyDescent="0.3">
      <c r="B64" s="13"/>
      <c r="D64" s="20"/>
      <c r="E64" s="20"/>
      <c r="F64" s="9"/>
      <c r="H64" s="20"/>
      <c r="I64" s="20"/>
      <c r="J64" s="20"/>
      <c r="K64" s="20"/>
      <c r="L64" s="20"/>
      <c r="M64" s="20"/>
      <c r="N64" s="20"/>
      <c r="T64" s="20"/>
      <c r="U64" s="21"/>
      <c r="V64" s="20"/>
      <c r="W64" s="20"/>
      <c r="X64" s="21"/>
      <c r="Y64" s="21"/>
    </row>
    <row r="65" spans="1:25" x14ac:dyDescent="0.25">
      <c r="B65" s="13"/>
      <c r="C65" s="56" t="s">
        <v>24</v>
      </c>
      <c r="D65" s="57"/>
      <c r="E65" s="57"/>
      <c r="F65" s="57"/>
      <c r="G65" s="57"/>
      <c r="H65" s="57"/>
      <c r="I65" s="57"/>
      <c r="J65" s="57"/>
      <c r="K65" s="58"/>
      <c r="L65" s="13"/>
      <c r="M65" s="13"/>
      <c r="N65" s="13"/>
    </row>
    <row r="66" spans="1:25" ht="26.4" x14ac:dyDescent="0.25">
      <c r="B66" s="17"/>
      <c r="C66" s="37" t="s">
        <v>22</v>
      </c>
      <c r="D66" s="2" t="s">
        <v>11</v>
      </c>
      <c r="E66" s="2" t="s">
        <v>12</v>
      </c>
      <c r="F66" s="3" t="s">
        <v>13</v>
      </c>
      <c r="G66" s="4" t="s">
        <v>14</v>
      </c>
      <c r="H66" s="59" t="s">
        <v>71</v>
      </c>
      <c r="I66" s="59"/>
      <c r="J66" s="59"/>
      <c r="K66" s="60"/>
      <c r="L66" s="11"/>
      <c r="M66" s="11"/>
      <c r="N66" s="11"/>
    </row>
    <row r="67" spans="1:25" x14ac:dyDescent="0.25">
      <c r="A67" s="13"/>
      <c r="B67" s="17"/>
      <c r="C67" s="38" t="s">
        <v>60</v>
      </c>
      <c r="D67" s="18">
        <v>1</v>
      </c>
      <c r="E67" s="18">
        <v>1.1499999999999999</v>
      </c>
      <c r="F67" s="18">
        <v>2.4500000000000002</v>
      </c>
      <c r="G67" s="8">
        <f t="shared" ref="G67:G74" si="19">D67*E67*F67</f>
        <v>2.8174999999999999</v>
      </c>
      <c r="H67" s="50">
        <f>G67*2</f>
        <v>5.6349999999999998</v>
      </c>
      <c r="I67" s="50"/>
      <c r="J67" s="50"/>
      <c r="K67" s="51"/>
      <c r="L67" s="17"/>
      <c r="M67" s="17"/>
      <c r="N67" s="17"/>
      <c r="T67" s="24"/>
      <c r="U67" s="21"/>
      <c r="V67" s="20"/>
      <c r="W67" s="20"/>
      <c r="X67" s="21"/>
      <c r="Y67" s="21"/>
    </row>
    <row r="68" spans="1:25" x14ac:dyDescent="0.25">
      <c r="A68" s="13"/>
      <c r="B68" s="25"/>
      <c r="C68" s="38" t="s">
        <v>61</v>
      </c>
      <c r="D68" s="18">
        <v>1</v>
      </c>
      <c r="E68" s="18">
        <v>1.2</v>
      </c>
      <c r="F68" s="18">
        <v>2.1</v>
      </c>
      <c r="G68" s="8">
        <f t="shared" si="19"/>
        <v>2.52</v>
      </c>
      <c r="H68" s="50">
        <f t="shared" ref="H68:H74" si="20">G68*2</f>
        <v>5.04</v>
      </c>
      <c r="I68" s="50"/>
      <c r="J68" s="50"/>
      <c r="K68" s="51"/>
      <c r="L68" s="17"/>
      <c r="M68" s="17"/>
      <c r="N68" s="17"/>
    </row>
    <row r="69" spans="1:25" x14ac:dyDescent="0.25">
      <c r="A69" s="17"/>
      <c r="B69" s="25"/>
      <c r="C69" s="38" t="s">
        <v>62</v>
      </c>
      <c r="D69" s="18">
        <v>2</v>
      </c>
      <c r="E69" s="18">
        <v>1</v>
      </c>
      <c r="F69" s="18">
        <v>2.1</v>
      </c>
      <c r="G69" s="8">
        <f t="shared" si="19"/>
        <v>4.2</v>
      </c>
      <c r="H69" s="50">
        <f t="shared" si="20"/>
        <v>8.4</v>
      </c>
      <c r="I69" s="50"/>
      <c r="J69" s="50"/>
      <c r="K69" s="51"/>
      <c r="L69" s="17"/>
      <c r="M69" s="17"/>
      <c r="N69" s="17"/>
    </row>
    <row r="70" spans="1:25" x14ac:dyDescent="0.25">
      <c r="A70" s="17"/>
      <c r="B70" s="25"/>
      <c r="C70" s="38" t="s">
        <v>63</v>
      </c>
      <c r="D70" s="18">
        <v>1</v>
      </c>
      <c r="E70" s="18">
        <v>4</v>
      </c>
      <c r="F70" s="18">
        <v>3</v>
      </c>
      <c r="G70" s="8">
        <f t="shared" si="19"/>
        <v>12</v>
      </c>
      <c r="H70" s="50">
        <f t="shared" si="20"/>
        <v>24</v>
      </c>
      <c r="I70" s="50"/>
      <c r="J70" s="50"/>
      <c r="K70" s="51"/>
      <c r="L70" s="17"/>
      <c r="M70" s="17"/>
      <c r="N70" s="17"/>
    </row>
    <row r="71" spans="1:25" x14ac:dyDescent="0.25">
      <c r="A71" s="17"/>
      <c r="B71" s="25"/>
      <c r="C71" s="38" t="s">
        <v>64</v>
      </c>
      <c r="D71" s="18">
        <v>8</v>
      </c>
      <c r="E71" s="18">
        <v>0.8</v>
      </c>
      <c r="F71" s="18">
        <v>1</v>
      </c>
      <c r="G71" s="8">
        <f t="shared" si="19"/>
        <v>6.4</v>
      </c>
      <c r="H71" s="50">
        <f t="shared" si="20"/>
        <v>12.8</v>
      </c>
      <c r="I71" s="50"/>
      <c r="J71" s="50"/>
      <c r="K71" s="51"/>
      <c r="L71" s="17"/>
      <c r="M71" s="17"/>
      <c r="N71" s="17"/>
    </row>
    <row r="72" spans="1:25" x14ac:dyDescent="0.25">
      <c r="A72" s="17"/>
      <c r="B72" s="25"/>
      <c r="C72" s="38" t="s">
        <v>65</v>
      </c>
      <c r="D72" s="18">
        <v>24</v>
      </c>
      <c r="E72" s="18">
        <v>1.2</v>
      </c>
      <c r="F72" s="18">
        <v>1</v>
      </c>
      <c r="G72" s="8">
        <f t="shared" ref="G72:G73" si="21">D72*E72*F72</f>
        <v>28.799999999999997</v>
      </c>
      <c r="H72" s="50">
        <f t="shared" ref="H72:H73" si="22">G72*2</f>
        <v>57.599999999999994</v>
      </c>
      <c r="I72" s="50"/>
      <c r="J72" s="50"/>
      <c r="K72" s="51"/>
      <c r="L72" s="17"/>
      <c r="M72" s="17"/>
      <c r="N72" s="17"/>
    </row>
    <row r="73" spans="1:25" x14ac:dyDescent="0.25">
      <c r="A73" s="17"/>
      <c r="B73" s="25"/>
      <c r="C73" s="38" t="s">
        <v>66</v>
      </c>
      <c r="D73" s="18">
        <v>9</v>
      </c>
      <c r="E73" s="18">
        <v>1.6</v>
      </c>
      <c r="F73" s="18">
        <v>1.2</v>
      </c>
      <c r="G73" s="8">
        <f t="shared" si="21"/>
        <v>17.28</v>
      </c>
      <c r="H73" s="50">
        <f t="shared" si="22"/>
        <v>34.56</v>
      </c>
      <c r="I73" s="50"/>
      <c r="J73" s="50"/>
      <c r="K73" s="51"/>
      <c r="L73" s="17"/>
      <c r="M73" s="17"/>
      <c r="N73" s="17"/>
    </row>
    <row r="74" spans="1:25" x14ac:dyDescent="0.25">
      <c r="A74" s="25"/>
      <c r="B74" s="25"/>
      <c r="C74" s="38" t="s">
        <v>67</v>
      </c>
      <c r="D74" s="18">
        <v>2</v>
      </c>
      <c r="E74" s="18">
        <v>1.8</v>
      </c>
      <c r="F74" s="18">
        <v>1.6</v>
      </c>
      <c r="G74" s="8">
        <f t="shared" si="19"/>
        <v>5.7600000000000007</v>
      </c>
      <c r="H74" s="50">
        <f t="shared" si="20"/>
        <v>11.520000000000001</v>
      </c>
      <c r="I74" s="50"/>
      <c r="J74" s="50"/>
      <c r="K74" s="51"/>
      <c r="L74" s="17"/>
      <c r="M74" s="17"/>
      <c r="N74" s="17"/>
    </row>
    <row r="75" spans="1:25" ht="13.8" thickBot="1" x14ac:dyDescent="0.3">
      <c r="A75" s="25"/>
      <c r="B75" s="25"/>
      <c r="C75" s="63" t="s">
        <v>50</v>
      </c>
      <c r="D75" s="64"/>
      <c r="E75" s="64"/>
      <c r="F75" s="65"/>
      <c r="G75" s="39">
        <f>SUM(G67:G74)</f>
        <v>79.777500000000003</v>
      </c>
      <c r="H75" s="52">
        <f>SUM(H67:H74)</f>
        <v>159.55500000000001</v>
      </c>
      <c r="I75" s="52"/>
      <c r="J75" s="52"/>
      <c r="K75" s="53"/>
      <c r="L75" s="17"/>
      <c r="M75" s="17"/>
      <c r="N75" s="17"/>
    </row>
    <row r="76" spans="1:25" x14ac:dyDescent="0.25">
      <c r="A76" s="25"/>
      <c r="B76" s="25"/>
      <c r="C76" s="26"/>
      <c r="D76" s="20"/>
      <c r="E76" s="20"/>
      <c r="F76" s="20"/>
      <c r="H76" s="20"/>
      <c r="I76" s="20"/>
      <c r="J76" s="20"/>
      <c r="K76" s="20"/>
      <c r="L76" s="20"/>
      <c r="M76" s="20"/>
      <c r="N76" s="20"/>
    </row>
    <row r="77" spans="1:25" x14ac:dyDescent="0.25">
      <c r="A77" s="25"/>
      <c r="B77" s="25"/>
      <c r="C77" s="26"/>
      <c r="D77" s="20"/>
      <c r="E77" s="20"/>
      <c r="F77" s="20"/>
      <c r="H77" s="20"/>
      <c r="I77" s="20"/>
      <c r="J77" s="20"/>
      <c r="K77" s="20"/>
      <c r="L77" s="20"/>
      <c r="M77" s="20"/>
      <c r="N77" s="20"/>
    </row>
    <row r="78" spans="1:25" x14ac:dyDescent="0.25">
      <c r="A78" s="25"/>
      <c r="B78" s="25"/>
      <c r="C78" s="26"/>
      <c r="D78" s="20"/>
      <c r="E78" s="20"/>
      <c r="F78" s="20"/>
      <c r="H78" s="20"/>
      <c r="I78" s="20"/>
      <c r="J78" s="20"/>
      <c r="K78" s="20"/>
      <c r="L78" s="20"/>
      <c r="M78" s="20"/>
      <c r="N78" s="20"/>
    </row>
    <row r="79" spans="1:25" x14ac:dyDescent="0.25">
      <c r="A79" s="25"/>
      <c r="B79" s="25"/>
      <c r="C79" s="26"/>
      <c r="D79" s="20"/>
      <c r="E79" s="20"/>
      <c r="F79" s="20"/>
      <c r="H79" s="20"/>
      <c r="I79" s="20"/>
      <c r="J79" s="20"/>
      <c r="K79" s="20"/>
      <c r="L79" s="20"/>
      <c r="M79" s="20"/>
      <c r="N79" s="20"/>
    </row>
    <row r="80" spans="1:25" x14ac:dyDescent="0.25">
      <c r="A80" s="25"/>
      <c r="B80" s="25"/>
      <c r="C80" s="26"/>
      <c r="D80" s="20"/>
      <c r="E80" s="20"/>
      <c r="F80" s="20"/>
      <c r="H80" s="20"/>
      <c r="I80" s="20"/>
      <c r="J80" s="20"/>
      <c r="K80" s="20"/>
      <c r="L80" s="20"/>
      <c r="M80" s="20"/>
      <c r="N80" s="20"/>
    </row>
    <row r="81" spans="1:14" ht="37.799999999999997" customHeight="1" x14ac:dyDescent="0.25">
      <c r="A81" s="25"/>
      <c r="B81" s="25"/>
      <c r="C81" s="26"/>
      <c r="D81" s="20"/>
      <c r="E81" s="20"/>
      <c r="F81" s="20"/>
      <c r="H81" s="20"/>
      <c r="I81" s="20"/>
      <c r="J81" s="20"/>
      <c r="K81" s="20"/>
      <c r="L81" s="20"/>
      <c r="M81" s="20"/>
      <c r="N81" s="20"/>
    </row>
    <row r="82" spans="1:14" x14ac:dyDescent="0.25">
      <c r="A82" s="25"/>
      <c r="B82" s="25"/>
      <c r="C82" s="26"/>
      <c r="D82" s="20"/>
      <c r="E82" s="20"/>
      <c r="F82" s="20"/>
      <c r="H82" s="20"/>
      <c r="I82" s="20"/>
      <c r="J82" s="20"/>
      <c r="K82" s="20"/>
      <c r="L82" s="20"/>
      <c r="M82" s="20"/>
      <c r="N82" s="20"/>
    </row>
    <row r="83" spans="1:14" x14ac:dyDescent="0.25">
      <c r="A83" s="25"/>
      <c r="B83" s="25"/>
      <c r="C83" s="26"/>
      <c r="D83" s="20"/>
      <c r="E83" s="20"/>
      <c r="F83" s="20"/>
      <c r="H83" s="20"/>
      <c r="I83" s="20"/>
      <c r="J83" s="20"/>
      <c r="K83" s="20"/>
      <c r="L83" s="20"/>
      <c r="M83" s="20"/>
      <c r="N83" s="20"/>
    </row>
    <row r="84" spans="1:14" x14ac:dyDescent="0.25">
      <c r="A84" s="25"/>
      <c r="B84" s="25"/>
      <c r="C84" s="26"/>
      <c r="D84" s="20"/>
      <c r="E84" s="20"/>
      <c r="F84" s="20"/>
      <c r="H84" s="20"/>
      <c r="I84" s="20"/>
      <c r="J84" s="20"/>
      <c r="K84" s="20"/>
      <c r="L84" s="20"/>
      <c r="M84" s="20"/>
      <c r="N84" s="20"/>
    </row>
    <row r="85" spans="1:14" x14ac:dyDescent="0.25">
      <c r="A85" s="25"/>
      <c r="B85" s="25"/>
      <c r="C85" s="26"/>
      <c r="D85" s="20"/>
      <c r="E85" s="20"/>
      <c r="F85" s="20"/>
      <c r="H85" s="20"/>
      <c r="I85" s="20"/>
      <c r="J85" s="20"/>
      <c r="K85" s="20"/>
      <c r="L85" s="20"/>
      <c r="M85" s="20"/>
      <c r="N85" s="20"/>
    </row>
    <row r="86" spans="1:14" x14ac:dyDescent="0.25">
      <c r="A86" s="25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</row>
    <row r="87" spans="1:14" x14ac:dyDescent="0.25">
      <c r="A87" s="25"/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</row>
    <row r="88" spans="1:14" x14ac:dyDescent="0.25">
      <c r="A88" s="25"/>
      <c r="B88" s="27"/>
      <c r="C88" s="27"/>
      <c r="D88" s="27"/>
      <c r="E88" s="27"/>
      <c r="F88" s="27"/>
      <c r="G88" s="17"/>
      <c r="H88" s="17"/>
      <c r="I88" s="20"/>
      <c r="J88" s="20"/>
      <c r="K88" s="20"/>
      <c r="L88" s="20"/>
      <c r="M88" s="20"/>
      <c r="N88" s="20"/>
    </row>
    <row r="89" spans="1:14" x14ac:dyDescent="0.25">
      <c r="A89" s="27"/>
      <c r="B89" s="29"/>
      <c r="C89" s="29"/>
      <c r="D89" s="20"/>
      <c r="E89" s="20"/>
      <c r="F89" s="21"/>
      <c r="G89" s="17"/>
      <c r="H89" s="17"/>
      <c r="I89" s="20"/>
      <c r="J89" s="20"/>
      <c r="K89" s="20"/>
      <c r="L89" s="20"/>
      <c r="M89" s="20"/>
      <c r="N89" s="20"/>
    </row>
    <row r="90" spans="1:14" x14ac:dyDescent="0.25">
      <c r="A90" s="17"/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</row>
    <row r="91" spans="1:14" x14ac:dyDescent="0.25">
      <c r="A91" s="27"/>
      <c r="B91" s="29"/>
      <c r="C91" s="29"/>
      <c r="D91" s="20"/>
      <c r="E91" s="20"/>
      <c r="F91" s="21"/>
      <c r="G91" s="17"/>
      <c r="H91" s="17"/>
      <c r="I91" s="20"/>
      <c r="J91" s="20"/>
      <c r="K91" s="20"/>
      <c r="L91" s="20"/>
      <c r="M91" s="20"/>
      <c r="N91" s="20"/>
    </row>
    <row r="92" spans="1:14" x14ac:dyDescent="0.25">
      <c r="A92" s="29"/>
    </row>
    <row r="93" spans="1:14" x14ac:dyDescent="0.25">
      <c r="A93" s="27"/>
    </row>
    <row r="94" spans="1:14" x14ac:dyDescent="0.25">
      <c r="A94" s="29"/>
    </row>
  </sheetData>
  <mergeCells count="77">
    <mergeCell ref="H71:K71"/>
    <mergeCell ref="A51:B51"/>
    <mergeCell ref="H67:K67"/>
    <mergeCell ref="H68:K68"/>
    <mergeCell ref="H69:K69"/>
    <mergeCell ref="H70:K70"/>
    <mergeCell ref="A6:B6"/>
    <mergeCell ref="A38:B38"/>
    <mergeCell ref="A39:B39"/>
    <mergeCell ref="A40:B40"/>
    <mergeCell ref="A46:B46"/>
    <mergeCell ref="A32:B32"/>
    <mergeCell ref="A33:B33"/>
    <mergeCell ref="A30:B30"/>
    <mergeCell ref="A36:B36"/>
    <mergeCell ref="A42:B42"/>
    <mergeCell ref="A7:B7"/>
    <mergeCell ref="A8:B8"/>
    <mergeCell ref="A9:B9"/>
    <mergeCell ref="A10:B10"/>
    <mergeCell ref="A11:B11"/>
    <mergeCell ref="A17:B17"/>
    <mergeCell ref="A50:B50"/>
    <mergeCell ref="A25:B25"/>
    <mergeCell ref="A26:B26"/>
    <mergeCell ref="A27:B27"/>
    <mergeCell ref="G5:J5"/>
    <mergeCell ref="A44:B44"/>
    <mergeCell ref="A45:B45"/>
    <mergeCell ref="A49:B49"/>
    <mergeCell ref="A20:B20"/>
    <mergeCell ref="A21:B21"/>
    <mergeCell ref="A22:B22"/>
    <mergeCell ref="A23:B23"/>
    <mergeCell ref="A24:B24"/>
    <mergeCell ref="A28:B28"/>
    <mergeCell ref="A29:B29"/>
    <mergeCell ref="A31:B31"/>
    <mergeCell ref="K5:N5"/>
    <mergeCell ref="P5:R5"/>
    <mergeCell ref="H66:K66"/>
    <mergeCell ref="A1:S1"/>
    <mergeCell ref="A2:S2"/>
    <mergeCell ref="A3:S3"/>
    <mergeCell ref="A4:S4"/>
    <mergeCell ref="C5:F5"/>
    <mergeCell ref="A5:B5"/>
    <mergeCell ref="A34:B34"/>
    <mergeCell ref="A35:B35"/>
    <mergeCell ref="A47:B47"/>
    <mergeCell ref="A48:B48"/>
    <mergeCell ref="A41:B41"/>
    <mergeCell ref="A37:B37"/>
    <mergeCell ref="A43:B43"/>
    <mergeCell ref="H74:K74"/>
    <mergeCell ref="H75:K75"/>
    <mergeCell ref="A52:N52"/>
    <mergeCell ref="C65:K65"/>
    <mergeCell ref="H56:K56"/>
    <mergeCell ref="H57:K57"/>
    <mergeCell ref="H58:K58"/>
    <mergeCell ref="H59:K59"/>
    <mergeCell ref="H60:K60"/>
    <mergeCell ref="H61:K61"/>
    <mergeCell ref="H62:K62"/>
    <mergeCell ref="C62:F62"/>
    <mergeCell ref="C55:K55"/>
    <mergeCell ref="C75:F75"/>
    <mergeCell ref="H72:K72"/>
    <mergeCell ref="H73:K73"/>
    <mergeCell ref="A18:B18"/>
    <mergeCell ref="A19:B19"/>
    <mergeCell ref="A12:B12"/>
    <mergeCell ref="A13:B13"/>
    <mergeCell ref="A14:B14"/>
    <mergeCell ref="A15:B15"/>
    <mergeCell ref="A16:B16"/>
  </mergeCells>
  <phoneticPr fontId="4" type="noConversion"/>
  <pageMargins left="1.7716535433070868" right="0.19685039370078741" top="0.59055118110236227" bottom="0.59055118110236227" header="0.51181102362204722" footer="0.51181102362204722"/>
  <pageSetup scale="48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 x14ac:dyDescent="0.25"/>
  <sheetData/>
  <pageMargins left="0.78740157499999996" right="0.78740157499999996" top="0.984251969" bottom="0.984251969" header="0.49212598499999999" footer="0.49212598499999999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ageMargins left="0.78740157499999996" right="0.78740157499999996" top="0.984251969" bottom="0.984251969" header="0.49212598499999999" footer="0.4921259849999999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Company>SBD Sist.Badra de Dados &amp; Ass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 Antônio Badra</dc:creator>
  <cp:lastModifiedBy>Marcos Fróis</cp:lastModifiedBy>
  <cp:lastPrinted>2023-03-16T11:36:16Z</cp:lastPrinted>
  <dcterms:created xsi:type="dcterms:W3CDTF">1999-06-28T15:06:35Z</dcterms:created>
  <dcterms:modified xsi:type="dcterms:W3CDTF">2023-03-22T14:09:22Z</dcterms:modified>
</cp:coreProperties>
</file>